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hidePivotFieldList="1"/>
  <mc:AlternateContent xmlns:mc="http://schemas.openxmlformats.org/markup-compatibility/2006">
    <mc:Choice Requires="x15">
      <x15ac:absPath xmlns:x15ac="http://schemas.microsoft.com/office/spreadsheetml/2010/11/ac" url="H:\S McCrossan\"/>
    </mc:Choice>
  </mc:AlternateContent>
  <xr:revisionPtr revIDLastSave="0" documentId="13_ncr:1_{AA7B3992-DDD6-480F-B86B-78AE7DFDE15E}" xr6:coauthVersionLast="45" xr6:coauthVersionMax="45" xr10:uidLastSave="{00000000-0000-0000-0000-000000000000}"/>
  <bookViews>
    <workbookView xWindow="-28920" yWindow="-480" windowWidth="29040" windowHeight="15840" tabRatio="945" xr2:uid="{00000000-000D-0000-FFFF-FFFF00000000}"/>
  </bookViews>
  <sheets>
    <sheet name="BPAVS" sheetId="12" r:id="rId1"/>
    <sheet name="Tendered" sheetId="13" r:id="rId2"/>
    <sheet name="Data1" sheetId="2" r:id="rId3"/>
    <sheet name="Data2" sheetId="5" r:id="rId4"/>
    <sheet name="PIVOT" sheetId="6" r:id="rId5"/>
  </sheets>
  <definedNames>
    <definedName name="_xlnm._FilterDatabase" localSheetId="3" hidden="1">Data2!$B$7:$H$25</definedName>
    <definedName name="BPAVS">BPAVS!$B$15:$V$34</definedName>
    <definedName name="ElectorateData">Data2!$B$8:$H$26</definedName>
    <definedName name="TableNo.">Data2!$E$8:$E$26</definedName>
  </definedNames>
  <calcPr calcId="191029"/>
  <pivotCaches>
    <pivotCache cacheId="0"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12" l="1"/>
  <c r="B29" i="5" l="1"/>
  <c r="T33" i="12" l="1"/>
  <c r="T32" i="12"/>
  <c r="T31" i="12"/>
  <c r="T30" i="12"/>
  <c r="T29" i="12"/>
  <c r="T28" i="12"/>
  <c r="T27" i="12"/>
  <c r="T26" i="12"/>
  <c r="T25" i="12"/>
  <c r="T24" i="12"/>
  <c r="T23" i="12"/>
  <c r="T22" i="12"/>
  <c r="T21" i="12"/>
  <c r="T20" i="12"/>
  <c r="T19" i="12"/>
  <c r="T18" i="12"/>
  <c r="T17" i="12"/>
  <c r="T16" i="12"/>
  <c r="J28" i="12"/>
  <c r="J29" i="12"/>
  <c r="J30" i="12"/>
  <c r="J31" i="12"/>
  <c r="J32" i="12"/>
  <c r="J33" i="12"/>
  <c r="E27" i="13" l="1"/>
  <c r="D27" i="13"/>
  <c r="C27" i="13"/>
  <c r="E26" i="13"/>
  <c r="D26" i="13"/>
  <c r="C26" i="13"/>
  <c r="E25" i="13"/>
  <c r="D25" i="13"/>
  <c r="C25" i="13"/>
  <c r="E24" i="13"/>
  <c r="D24" i="13"/>
  <c r="C24" i="13"/>
  <c r="E23" i="13"/>
  <c r="D23" i="13"/>
  <c r="C23" i="13"/>
  <c r="E22" i="13"/>
  <c r="D22" i="13"/>
  <c r="C22" i="13"/>
  <c r="E21" i="13"/>
  <c r="D21" i="13"/>
  <c r="C21" i="13"/>
  <c r="E20" i="13"/>
  <c r="D20" i="13"/>
  <c r="C20" i="13"/>
  <c r="E19" i="13"/>
  <c r="D19" i="13"/>
  <c r="C19" i="13"/>
  <c r="E18" i="13"/>
  <c r="D18" i="13"/>
  <c r="C18" i="13"/>
  <c r="E17" i="13"/>
  <c r="D17" i="13"/>
  <c r="C17" i="13"/>
  <c r="I27" i="13"/>
  <c r="K27" i="13" s="1"/>
  <c r="I26" i="13"/>
  <c r="K26" i="13" s="1"/>
  <c r="I25" i="13"/>
  <c r="K25" i="13" s="1"/>
  <c r="I24" i="13"/>
  <c r="K24" i="13" s="1"/>
  <c r="I23" i="13"/>
  <c r="K23" i="13" s="1"/>
  <c r="I22" i="13"/>
  <c r="K22" i="13" s="1"/>
  <c r="I21" i="13"/>
  <c r="K21" i="13" s="1"/>
  <c r="I20" i="13"/>
  <c r="K20" i="13" s="1"/>
  <c r="I19" i="13"/>
  <c r="I18" i="13"/>
  <c r="K18" i="13" s="1"/>
  <c r="I17" i="13"/>
  <c r="K17" i="13" s="1"/>
  <c r="J29" i="13"/>
  <c r="H29" i="13"/>
  <c r="G29" i="13"/>
  <c r="F29" i="13"/>
  <c r="B29" i="13"/>
  <c r="I16" i="13"/>
  <c r="K16" i="13" s="1"/>
  <c r="E16" i="13"/>
  <c r="D16" i="13"/>
  <c r="C16" i="13"/>
  <c r="B30" i="5"/>
  <c r="A3" i="13"/>
  <c r="A2" i="13"/>
  <c r="A1" i="13"/>
  <c r="B31" i="5" l="1"/>
  <c r="B30" i="13"/>
  <c r="I29" i="13"/>
  <c r="K19" i="13"/>
  <c r="K29" i="13" s="1"/>
  <c r="G33" i="12" l="1"/>
  <c r="M33" i="12" s="1"/>
  <c r="F33" i="12"/>
  <c r="E33" i="12"/>
  <c r="D33" i="12"/>
  <c r="C33" i="12"/>
  <c r="G32" i="12"/>
  <c r="M32" i="12" s="1"/>
  <c r="F32" i="12"/>
  <c r="E32" i="12"/>
  <c r="D32" i="12"/>
  <c r="C32" i="12"/>
  <c r="G31" i="12"/>
  <c r="M31" i="12" s="1"/>
  <c r="F31" i="12"/>
  <c r="E31" i="12"/>
  <c r="D31" i="12"/>
  <c r="C31" i="12"/>
  <c r="G30" i="12"/>
  <c r="M30" i="12" s="1"/>
  <c r="F30" i="12"/>
  <c r="E30" i="12"/>
  <c r="D30" i="12"/>
  <c r="C30" i="12"/>
  <c r="G29" i="12"/>
  <c r="M29" i="12" s="1"/>
  <c r="F29" i="12"/>
  <c r="E29" i="12"/>
  <c r="D29" i="12"/>
  <c r="C29" i="12"/>
  <c r="G28" i="12"/>
  <c r="M28" i="12" s="1"/>
  <c r="F28" i="12"/>
  <c r="E28" i="12"/>
  <c r="D28" i="12"/>
  <c r="C28" i="12"/>
  <c r="J27" i="12"/>
  <c r="G27" i="12"/>
  <c r="K27" i="12" s="1"/>
  <c r="M27" i="12" s="1"/>
  <c r="F27" i="12"/>
  <c r="E27" i="12"/>
  <c r="D27" i="12"/>
  <c r="C27" i="12"/>
  <c r="J26" i="12"/>
  <c r="G26" i="12"/>
  <c r="K26" i="12" s="1"/>
  <c r="M26" i="12" s="1"/>
  <c r="F26" i="12"/>
  <c r="E26" i="12"/>
  <c r="D26" i="12"/>
  <c r="C26" i="12"/>
  <c r="J25" i="12"/>
  <c r="G25" i="12"/>
  <c r="K25" i="12" s="1"/>
  <c r="M25" i="12" s="1"/>
  <c r="F25" i="12"/>
  <c r="E25" i="12"/>
  <c r="D25" i="12"/>
  <c r="C25" i="12"/>
  <c r="J24" i="12"/>
  <c r="G24" i="12"/>
  <c r="K24" i="12" s="1"/>
  <c r="M24" i="12" s="1"/>
  <c r="F24" i="12"/>
  <c r="E24" i="12"/>
  <c r="D24" i="12"/>
  <c r="C24" i="12"/>
  <c r="J23" i="12"/>
  <c r="G23" i="12"/>
  <c r="K23" i="12" s="1"/>
  <c r="M23" i="12" s="1"/>
  <c r="F23" i="12"/>
  <c r="E23" i="12"/>
  <c r="D23" i="12"/>
  <c r="C23" i="12"/>
  <c r="J22" i="12"/>
  <c r="G22" i="12"/>
  <c r="K22" i="12" s="1"/>
  <c r="M22" i="12" s="1"/>
  <c r="F22" i="12"/>
  <c r="E22" i="12"/>
  <c r="D22" i="12"/>
  <c r="C22" i="12"/>
  <c r="J21" i="12"/>
  <c r="G21" i="12"/>
  <c r="K21" i="12" s="1"/>
  <c r="M21" i="12" s="1"/>
  <c r="F21" i="12"/>
  <c r="E21" i="12"/>
  <c r="D21" i="12"/>
  <c r="C21" i="12"/>
  <c r="J20" i="12"/>
  <c r="G20" i="12"/>
  <c r="K20" i="12" s="1"/>
  <c r="M20" i="12" s="1"/>
  <c r="F20" i="12"/>
  <c r="E20" i="12"/>
  <c r="D20" i="12"/>
  <c r="C20" i="12"/>
  <c r="J19" i="12"/>
  <c r="G19" i="12"/>
  <c r="K19" i="12" s="1"/>
  <c r="M19" i="12" s="1"/>
  <c r="F19" i="12"/>
  <c r="E19" i="12"/>
  <c r="D19" i="12"/>
  <c r="C19" i="12"/>
  <c r="J18" i="12"/>
  <c r="G18" i="12"/>
  <c r="K18" i="12" s="1"/>
  <c r="M18" i="12" s="1"/>
  <c r="F18" i="12"/>
  <c r="E18" i="12"/>
  <c r="D18" i="12"/>
  <c r="C18" i="12"/>
  <c r="J17" i="12"/>
  <c r="G17" i="12"/>
  <c r="K17" i="12" s="1"/>
  <c r="M17" i="12" s="1"/>
  <c r="F17" i="12"/>
  <c r="E17" i="12"/>
  <c r="D17" i="12"/>
  <c r="C17" i="12"/>
  <c r="N26" i="12" l="1"/>
  <c r="P26" i="12" s="1"/>
  <c r="R26" i="12" s="1"/>
  <c r="N23" i="12"/>
  <c r="U23" i="12" s="1"/>
  <c r="N32" i="12"/>
  <c r="P32" i="12" s="1"/>
  <c r="R32" i="12" s="1"/>
  <c r="N18" i="12"/>
  <c r="U18" i="12" s="1"/>
  <c r="N31" i="12"/>
  <c r="U31" i="12" s="1"/>
  <c r="N30" i="12"/>
  <c r="P30" i="12" s="1"/>
  <c r="R30" i="12" s="1"/>
  <c r="N25" i="12"/>
  <c r="P25" i="12" s="1"/>
  <c r="R25" i="12" s="1"/>
  <c r="N29" i="12"/>
  <c r="U29" i="12" s="1"/>
  <c r="N24" i="12"/>
  <c r="U24" i="12" s="1"/>
  <c r="N33" i="12"/>
  <c r="P33" i="12" s="1"/>
  <c r="R33" i="12" s="1"/>
  <c r="N28" i="12"/>
  <c r="P28" i="12" s="1"/>
  <c r="R28" i="12" s="1"/>
  <c r="N22" i="12"/>
  <c r="P22" i="12" s="1"/>
  <c r="R22" i="12" s="1"/>
  <c r="N21" i="12"/>
  <c r="N19" i="12"/>
  <c r="U19" i="12" s="1"/>
  <c r="N20" i="12"/>
  <c r="P20" i="12" s="1"/>
  <c r="R20" i="12" s="1"/>
  <c r="N17" i="12"/>
  <c r="P17" i="12" s="1"/>
  <c r="R17" i="12" s="1"/>
  <c r="N27" i="12"/>
  <c r="U27" i="12" s="1"/>
  <c r="U26" i="12" l="1"/>
  <c r="P18" i="12"/>
  <c r="R18" i="12" s="1"/>
  <c r="P31" i="12"/>
  <c r="R31" i="12" s="1"/>
  <c r="U25" i="12"/>
  <c r="P23" i="12"/>
  <c r="R23" i="12" s="1"/>
  <c r="P19" i="12"/>
  <c r="R19" i="12" s="1"/>
  <c r="U17" i="12"/>
  <c r="P24" i="12"/>
  <c r="R24" i="12" s="1"/>
  <c r="U33" i="12"/>
  <c r="U30" i="12"/>
  <c r="U28" i="12"/>
  <c r="U32" i="12"/>
  <c r="P29" i="12"/>
  <c r="R29" i="12" s="1"/>
  <c r="U20" i="12"/>
  <c r="U22" i="12"/>
  <c r="U21" i="12"/>
  <c r="P21" i="12"/>
  <c r="R21" i="12" s="1"/>
  <c r="P27" i="12"/>
  <c r="R27" i="12" s="1"/>
  <c r="A1" i="12" l="1"/>
  <c r="G16" i="12" l="1"/>
  <c r="F16" i="12"/>
  <c r="E16" i="12"/>
  <c r="D16" i="12"/>
  <c r="C16" i="12"/>
  <c r="V35" i="12"/>
  <c r="S35" i="12"/>
  <c r="Q35" i="12"/>
  <c r="O35" i="12"/>
  <c r="L35" i="12"/>
  <c r="I35" i="12"/>
  <c r="H35" i="12"/>
  <c r="B35" i="12"/>
  <c r="J16" i="12"/>
  <c r="D2" i="12" l="1"/>
  <c r="N16" i="12"/>
  <c r="P16" i="12" s="1"/>
  <c r="R16" i="12" s="1"/>
  <c r="F35" i="12"/>
  <c r="G35" i="12"/>
  <c r="K16" i="12"/>
  <c r="M16" i="12" s="1"/>
  <c r="M35" i="12" s="1"/>
  <c r="J35" i="12"/>
  <c r="U16" i="12" l="1"/>
  <c r="U35" i="12" s="1"/>
  <c r="D3" i="12"/>
  <c r="D5" i="12" s="1"/>
  <c r="N35" i="12"/>
  <c r="K35" i="12"/>
  <c r="P35" i="12"/>
  <c r="R35" i="12"/>
  <c r="T35" i="12"/>
  <c r="A3" i="12" l="1"/>
  <c r="A4" i="6" l="1"/>
  <c r="A4" i="5"/>
  <c r="G27" i="5" l="1"/>
  <c r="F27" i="5"/>
  <c r="B27" i="5"/>
  <c r="B36" i="12" s="1"/>
  <c r="F36" i="12" l="1"/>
</calcChain>
</file>

<file path=xl/sharedStrings.xml><?xml version="1.0" encoding="utf-8"?>
<sst xmlns="http://schemas.openxmlformats.org/spreadsheetml/2006/main" count="256" uniqueCount="156">
  <si>
    <t>North Lanarkshire Council</t>
  </si>
  <si>
    <t>Election Type</t>
  </si>
  <si>
    <t>Date</t>
  </si>
  <si>
    <t>Constituency</t>
  </si>
  <si>
    <t>Forms</t>
  </si>
  <si>
    <t>Ballot Paper Account Verification</t>
  </si>
  <si>
    <t>Election Count Forms</t>
  </si>
  <si>
    <t>Description</t>
  </si>
  <si>
    <t>i</t>
  </si>
  <si>
    <t>ii</t>
  </si>
  <si>
    <t>Main Purpose</t>
  </si>
  <si>
    <t>Ballot Paper Account Verification Statement</t>
  </si>
  <si>
    <t>To verify and reconcile the number of Ballot Papers issued &amp; returned to form the baseline for the actual Vote Count</t>
  </si>
  <si>
    <t>Manual</t>
  </si>
  <si>
    <t>Electronic</t>
  </si>
  <si>
    <t>X</t>
  </si>
  <si>
    <t>Data Set &amp; Summary Notes</t>
  </si>
  <si>
    <t>STANDING DATA SET - DO NOT AMEND</t>
  </si>
  <si>
    <t>Signed</t>
  </si>
  <si>
    <t>Counter-Signed</t>
  </si>
  <si>
    <t>ACCEPTED COUNT</t>
  </si>
  <si>
    <t>Ballot Paper Account  -  Verification Data Set</t>
  </si>
  <si>
    <t>F1</t>
  </si>
  <si>
    <t>F2</t>
  </si>
  <si>
    <t>F3</t>
  </si>
  <si>
    <t>F4</t>
  </si>
  <si>
    <t>F5</t>
  </si>
  <si>
    <t>F6</t>
  </si>
  <si>
    <t>F7</t>
  </si>
  <si>
    <t>Ballot Box No.</t>
  </si>
  <si>
    <t>Polling Place</t>
  </si>
  <si>
    <t>Station No.</t>
  </si>
  <si>
    <t>Table No.</t>
  </si>
  <si>
    <t>Electorate</t>
  </si>
  <si>
    <t>No. of Ballot Books</t>
  </si>
  <si>
    <t>CHECK</t>
  </si>
  <si>
    <t>DATA OBTAINED FROM ELECTION OFFICE TEAM (DO NOT AMEND)</t>
  </si>
  <si>
    <t>Ballot Paper Account  -  Verification Data Set (PIVOT)</t>
  </si>
  <si>
    <t>Note:</t>
  </si>
  <si>
    <t>The data outlined in the PIVOT Table is to be used to populate the "Box No." Column in FORM B.  Simply copy the data set, per Table, and paste as "values" in FORM B Column A.</t>
  </si>
  <si>
    <t>Total</t>
  </si>
  <si>
    <t>No. of Electors</t>
  </si>
  <si>
    <t>Col. 1</t>
  </si>
  <si>
    <t>Col. 2</t>
  </si>
  <si>
    <t>Col. 3</t>
  </si>
  <si>
    <t>Col. 4</t>
  </si>
  <si>
    <t>Col. 5</t>
  </si>
  <si>
    <t>Col. 6</t>
  </si>
  <si>
    <t>Col. 7</t>
  </si>
  <si>
    <t>Spoilt Papers Replaced</t>
  </si>
  <si>
    <t>"A"</t>
  </si>
  <si>
    <t>"B"</t>
  </si>
  <si>
    <t>"C"</t>
  </si>
  <si>
    <t>Total Ballot Papers Issued</t>
  </si>
  <si>
    <t>Total Received by Presiding Officer</t>
  </si>
  <si>
    <t>Total Ballot Papers Issued and Not Spoilt</t>
  </si>
  <si>
    <t>"D"</t>
  </si>
  <si>
    <t>Col. 8</t>
  </si>
  <si>
    <t>Col. 9</t>
  </si>
  <si>
    <t>Total Unused Ballot Papers</t>
  </si>
  <si>
    <t>"E"</t>
  </si>
  <si>
    <t>Col. 10</t>
  </si>
  <si>
    <t>Col. 11</t>
  </si>
  <si>
    <t>Total Unused Ballot Papers (Counted)</t>
  </si>
  <si>
    <t>1st Count re Verification</t>
  </si>
  <si>
    <t>2nd Count re Verificaiton</t>
  </si>
  <si>
    <t>3rd Count re Verification</t>
  </si>
  <si>
    <t>Col. 12</t>
  </si>
  <si>
    <t>Col. 13</t>
  </si>
  <si>
    <t>Col. 14</t>
  </si>
  <si>
    <t>Col. 15</t>
  </si>
  <si>
    <t>Col. 16</t>
  </si>
  <si>
    <t>Col. 17</t>
  </si>
  <si>
    <t>Col. 18</t>
  </si>
  <si>
    <t>Col. 19</t>
  </si>
  <si>
    <r>
      <t xml:space="preserve">Diff. between 1st Count and </t>
    </r>
    <r>
      <rPr>
        <b/>
        <u/>
        <sz val="10"/>
        <color theme="1"/>
        <rFont val="Calibri"/>
        <family val="2"/>
        <scheme val="minor"/>
      </rPr>
      <t>Expected</t>
    </r>
    <r>
      <rPr>
        <b/>
        <sz val="10"/>
        <color theme="1"/>
        <rFont val="Calibri"/>
        <family val="2"/>
        <scheme val="minor"/>
      </rPr>
      <t xml:space="preserve"> Count</t>
    </r>
  </si>
  <si>
    <r>
      <t xml:space="preserve">Diff. between 2nd Count and </t>
    </r>
    <r>
      <rPr>
        <b/>
        <u/>
        <sz val="10"/>
        <color theme="1"/>
        <rFont val="Calibri"/>
        <family val="2"/>
        <scheme val="minor"/>
      </rPr>
      <t>Expected</t>
    </r>
    <r>
      <rPr>
        <b/>
        <sz val="10"/>
        <color theme="1"/>
        <rFont val="Calibri"/>
        <family val="2"/>
        <scheme val="minor"/>
      </rPr>
      <t xml:space="preserve"> Count</t>
    </r>
  </si>
  <si>
    <r>
      <t xml:space="preserve">Diff. between 3rd Count and </t>
    </r>
    <r>
      <rPr>
        <b/>
        <u/>
        <sz val="10"/>
        <color theme="1"/>
        <rFont val="Calibri"/>
        <family val="2"/>
        <scheme val="minor"/>
      </rPr>
      <t>Expected</t>
    </r>
    <r>
      <rPr>
        <b/>
        <sz val="10"/>
        <color theme="1"/>
        <rFont val="Calibri"/>
        <family val="2"/>
        <scheme val="minor"/>
      </rPr>
      <t xml:space="preserve"> Count</t>
    </r>
  </si>
  <si>
    <t>Station Number</t>
  </si>
  <si>
    <t>Ballot Box Number</t>
  </si>
  <si>
    <t>Count Table Number</t>
  </si>
  <si>
    <t>Col. 20</t>
  </si>
  <si>
    <t>NOTES</t>
  </si>
  <si>
    <t>ACCEPTED VOTES AS A % OF ELECTORS</t>
  </si>
  <si>
    <t>Diff. between Unused Ballot Papers ("E") and Those Counted</t>
  </si>
  <si>
    <t>No of Boxes</t>
  </si>
  <si>
    <t>TOTALS re Ballot Paper Account Verificaiton</t>
  </si>
  <si>
    <t>Pre-Populated and Entered Formulas (No Action Required)</t>
  </si>
  <si>
    <t>DO NOT AMEND FORMULAS CONTAINED IN COL. 2 to COL. 6 ("Look-Up" Value is COL. 1)</t>
  </si>
  <si>
    <t>NUMBER OF ELECTORS</t>
  </si>
  <si>
    <t>NOTE:</t>
  </si>
  <si>
    <t>Majority the inputs, in this section, will automatically populate FORM B (as identified)</t>
  </si>
  <si>
    <t>Col. 21</t>
  </si>
  <si>
    <r>
      <t xml:space="preserve">Final Diff. between </t>
    </r>
    <r>
      <rPr>
        <b/>
        <u/>
        <sz val="10"/>
        <color theme="1"/>
        <rFont val="Calibri"/>
        <family val="2"/>
        <scheme val="minor"/>
      </rPr>
      <t>ACCEPTED</t>
    </r>
    <r>
      <rPr>
        <b/>
        <sz val="10"/>
        <color theme="1"/>
        <rFont val="Calibri"/>
        <family val="2"/>
        <scheme val="minor"/>
      </rPr>
      <t xml:space="preserve"> Count and </t>
    </r>
    <r>
      <rPr>
        <b/>
        <u/>
        <sz val="10"/>
        <color theme="1"/>
        <rFont val="Calibri"/>
        <family val="2"/>
        <scheme val="minor"/>
      </rPr>
      <t>Expected</t>
    </r>
    <r>
      <rPr>
        <b/>
        <sz val="10"/>
        <color theme="1"/>
        <rFont val="Calibri"/>
        <family val="2"/>
        <scheme val="minor"/>
      </rPr>
      <t xml:space="preserve"> Count</t>
    </r>
  </si>
  <si>
    <t>= Col. 9</t>
  </si>
  <si>
    <t>= Col. 14 - 13</t>
  </si>
  <si>
    <t>= Col. 16 - 13</t>
  </si>
  <si>
    <t>= Col. 19 - 13</t>
  </si>
  <si>
    <t>= Col. 21 - 13</t>
  </si>
  <si>
    <t>Data to be Entered by Assistant Count Supervisor at Count</t>
  </si>
  <si>
    <t>Ballot Paper Account Verification Statement  -  TENDERED</t>
  </si>
  <si>
    <t>PV</t>
  </si>
  <si>
    <t>DO NOT AMEND FORMULAS CONTAINED IN COL. 2 to COL. 4 ("Look-Up" Value is COL. 1)</t>
  </si>
  <si>
    <t>"F"</t>
  </si>
  <si>
    <t>"G"</t>
  </si>
  <si>
    <t>"H"</t>
  </si>
  <si>
    <t>"I"</t>
  </si>
  <si>
    <t>"Part 1 - Orindary Ballot Papers"  -  BALLOT PAPER ACCOUNT DETAILS PER PRESIDING OFFICER RETURN</t>
  </si>
  <si>
    <t>"Part 2 - Tendered Ballot Papers (Pink)" - BALLOT PAPER ACCOUNT DETAILS PER PRESIDING OFFICER RETURN</t>
  </si>
  <si>
    <t>Total Tendered Ballot Papers Marked by a Voter</t>
  </si>
  <si>
    <t>Total Spoilt Tendered Ballot Papers</t>
  </si>
  <si>
    <t>Total Unused Tendered Ballot Papers</t>
  </si>
  <si>
    <t>Total Unused Tendered Ballot Papers (Counted)</t>
  </si>
  <si>
    <t>TOTALS re Ballot Paper Account Verificaiton - Tendered</t>
  </si>
  <si>
    <t>Balaot Paper Account Verification Statement - Tendered</t>
  </si>
  <si>
    <t>To verify and reconcile the number of Ballot Papers issued &amp; returned in relation to Tendered (Pink) papers</t>
  </si>
  <si>
    <r>
      <t>Pre-Populated and Entered Formulas (</t>
    </r>
    <r>
      <rPr>
        <b/>
        <i/>
        <sz val="11"/>
        <color theme="1"/>
        <rFont val="Calibri"/>
        <family val="2"/>
        <scheme val="minor"/>
      </rPr>
      <t>No Action Required - DO NOT OVERWRITE</t>
    </r>
    <r>
      <rPr>
        <b/>
        <sz val="11"/>
        <color theme="1"/>
        <rFont val="Calibri"/>
        <family val="2"/>
        <scheme val="minor"/>
      </rPr>
      <t>)</t>
    </r>
  </si>
  <si>
    <t>Data to be Entered into Cells by Assistant Count Supervisor at Count</t>
  </si>
  <si>
    <t xml:space="preserve">  -  If the cells are not this colour no input required</t>
  </si>
  <si>
    <r>
      <rPr>
        <b/>
        <u/>
        <sz val="11"/>
        <color theme="1"/>
        <rFont val="Calibri"/>
        <family val="2"/>
        <scheme val="minor"/>
      </rPr>
      <t>Expected</t>
    </r>
    <r>
      <rPr>
        <b/>
        <sz val="11"/>
        <color theme="1"/>
        <rFont val="Calibri"/>
        <family val="2"/>
        <scheme val="minor"/>
      </rPr>
      <t xml:space="preserve"> Count of Papers in Ballot Box</t>
    </r>
  </si>
  <si>
    <t>(blank)</t>
  </si>
  <si>
    <t>Constituency / Ward</t>
  </si>
  <si>
    <t>Local Government By-Election</t>
  </si>
  <si>
    <t>Thursday, 4 March 2021</t>
  </si>
  <si>
    <t>Ward 13 - Fortissat</t>
  </si>
  <si>
    <t>Bonkle Church Hall</t>
  </si>
  <si>
    <t>Allanton Miners Welfare Social Club</t>
  </si>
  <si>
    <t>Shotts Community Education Centre</t>
  </si>
  <si>
    <t>Shotts Bon Accord Social Club</t>
  </si>
  <si>
    <t>Salsburgh Community Centre</t>
  </si>
  <si>
    <t>Community Education Centre</t>
  </si>
  <si>
    <t>Benhar Evangelical Church Hall</t>
  </si>
  <si>
    <t>Ward 13 Fortissat</t>
  </si>
  <si>
    <t>PV01</t>
  </si>
  <si>
    <t>PV02</t>
  </si>
  <si>
    <t>PV03</t>
  </si>
  <si>
    <t>PV04</t>
  </si>
  <si>
    <t>PV05</t>
  </si>
  <si>
    <t>PV06</t>
  </si>
  <si>
    <t>Verification Officer</t>
  </si>
  <si>
    <t>Count Manager</t>
  </si>
  <si>
    <t>Scott McCrossan</t>
  </si>
  <si>
    <t>Pink Slip not returned - 209 determined to be unused</t>
  </si>
  <si>
    <t>Section D not filled out - BPAV process deduced 135</t>
  </si>
  <si>
    <t>Section E determined 1,153 unused - BPAV process deduced 1,053 (arithmetic error of +100 per PO Return)</t>
  </si>
  <si>
    <t>Section E determined 1,077 unused - BPAV process deduced 1,078 (arithmetic error of -1 per PO Return)</t>
  </si>
  <si>
    <t>Section E determined 1,175 unused - BPAV process deduced 1,065 (arithmetic error of +10 per PO Return)</t>
  </si>
  <si>
    <t>Elaine Kemp</t>
  </si>
  <si>
    <t>N/A</t>
  </si>
  <si>
    <t>-</t>
  </si>
  <si>
    <t>Postal Box - PV01</t>
  </si>
  <si>
    <t>Postal Box - PV02</t>
  </si>
  <si>
    <t>Postal Box - PV03</t>
  </si>
  <si>
    <t>Postal Box - PV04</t>
  </si>
  <si>
    <t>Postal Box - PV05</t>
  </si>
  <si>
    <t>Postal Box - PV06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</si>
</sst>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 dd\ mmmm\ yyyy"/>
  </numFmts>
  <fonts count="17" x14ac:knownFonts="1">
    <font>
      <sz val="11"/>
      <color theme="1"/>
      <name val="Calibri"/>
      <family val="2"/>
      <scheme val="minor"/>
    </font>
    <font>
      <b/>
      <sz val="11"/>
      <color theme="1"/>
      <name val="Calibri"/>
      <family val="2"/>
      <scheme val="minor"/>
    </font>
    <font>
      <b/>
      <i/>
      <sz val="11"/>
      <color theme="1"/>
      <name val="Calibri"/>
      <family val="2"/>
      <scheme val="minor"/>
    </font>
    <font>
      <b/>
      <u/>
      <sz val="11"/>
      <color theme="1"/>
      <name val="Calibri"/>
      <family val="2"/>
      <scheme val="minor"/>
    </font>
    <font>
      <sz val="10"/>
      <color theme="1"/>
      <name val="Calibri"/>
      <family val="2"/>
      <scheme val="minor"/>
    </font>
    <font>
      <b/>
      <sz val="10"/>
      <color theme="1"/>
      <name val="Calibri"/>
      <family val="2"/>
      <scheme val="minor"/>
    </font>
    <font>
      <b/>
      <u/>
      <sz val="10"/>
      <color theme="1"/>
      <name val="Calibri"/>
      <family val="2"/>
      <scheme val="minor"/>
    </font>
    <font>
      <b/>
      <sz val="14"/>
      <color theme="1"/>
      <name val="Calibri"/>
      <family val="2"/>
      <scheme val="minor"/>
    </font>
    <font>
      <b/>
      <i/>
      <sz val="10"/>
      <color theme="1"/>
      <name val="Calibri"/>
      <family val="2"/>
      <scheme val="minor"/>
    </font>
    <font>
      <b/>
      <sz val="12"/>
      <color theme="1"/>
      <name val="Calibri"/>
      <family val="2"/>
      <scheme val="minor"/>
    </font>
    <font>
      <sz val="9"/>
      <color theme="1"/>
      <name val="Arial"/>
      <family val="2"/>
    </font>
    <font>
      <b/>
      <sz val="9"/>
      <color theme="1"/>
      <name val="Arial"/>
      <family val="2"/>
    </font>
    <font>
      <b/>
      <i/>
      <sz val="12"/>
      <color theme="1"/>
      <name val="Calibri"/>
      <family val="2"/>
      <scheme val="minor"/>
    </font>
    <font>
      <i/>
      <sz val="12"/>
      <color theme="1"/>
      <name val="Calibri"/>
      <family val="2"/>
      <scheme val="minor"/>
    </font>
    <font>
      <sz val="12"/>
      <color theme="1"/>
      <name val="Calibri"/>
      <family val="2"/>
      <scheme val="minor"/>
    </font>
    <font>
      <b/>
      <i/>
      <u/>
      <sz val="11"/>
      <color theme="1"/>
      <name val="Calibri"/>
      <family val="2"/>
      <scheme val="minor"/>
    </font>
    <font>
      <i/>
      <sz val="10"/>
      <color theme="1"/>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rgb="FFFFFF00"/>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9" tint="0.79998168889431442"/>
        <bgColor indexed="64"/>
      </patternFill>
    </fill>
  </fills>
  <borders count="7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auto="1"/>
      </top>
      <bottom style="double">
        <color auto="1"/>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dashDotDot">
        <color indexed="64"/>
      </right>
      <top style="medium">
        <color indexed="64"/>
      </top>
      <bottom/>
      <diagonal/>
    </border>
    <border>
      <left style="medium">
        <color indexed="64"/>
      </left>
      <right style="dashDotDot">
        <color indexed="64"/>
      </right>
      <top/>
      <bottom/>
      <diagonal/>
    </border>
    <border>
      <left style="medium">
        <color indexed="64"/>
      </left>
      <right style="dashDotDot">
        <color indexed="64"/>
      </right>
      <top/>
      <bottom style="medium">
        <color indexed="64"/>
      </bottom>
      <diagonal/>
    </border>
    <border>
      <left/>
      <right/>
      <top style="medium">
        <color auto="1"/>
      </top>
      <bottom style="double">
        <color auto="1"/>
      </bottom>
      <diagonal/>
    </border>
    <border>
      <left/>
      <right style="medium">
        <color indexed="64"/>
      </right>
      <top style="medium">
        <color indexed="64"/>
      </top>
      <bottom style="double">
        <color auto="1"/>
      </bottom>
      <diagonal/>
    </border>
    <border>
      <left style="medium">
        <color indexed="64"/>
      </left>
      <right/>
      <top/>
      <bottom style="double">
        <color auto="1"/>
      </bottom>
      <diagonal/>
    </border>
    <border>
      <left/>
      <right style="medium">
        <color indexed="64"/>
      </right>
      <top/>
      <bottom style="double">
        <color auto="1"/>
      </bottom>
      <diagonal/>
    </border>
    <border>
      <left style="thin">
        <color auto="1"/>
      </left>
      <right/>
      <top style="medium">
        <color auto="1"/>
      </top>
      <bottom style="double">
        <color auto="1"/>
      </bottom>
      <diagonal/>
    </border>
    <border>
      <left/>
      <right style="thin">
        <color auto="1"/>
      </right>
      <top style="medium">
        <color auto="1"/>
      </top>
      <bottom style="double">
        <color auto="1"/>
      </bottom>
      <diagonal/>
    </border>
    <border>
      <left style="medium">
        <color indexed="64"/>
      </left>
      <right style="thin">
        <color indexed="64"/>
      </right>
      <top style="medium">
        <color indexed="64"/>
      </top>
      <bottom style="double">
        <color auto="1"/>
      </bottom>
      <diagonal/>
    </border>
    <border>
      <left/>
      <right style="dashDotDot">
        <color indexed="64"/>
      </right>
      <top style="medium">
        <color indexed="64"/>
      </top>
      <bottom style="double">
        <color auto="1"/>
      </bottom>
      <diagonal/>
    </border>
    <border>
      <left style="dashDotDot">
        <color indexed="64"/>
      </left>
      <right style="medium">
        <color indexed="64"/>
      </right>
      <top style="medium">
        <color indexed="64"/>
      </top>
      <bottom style="double">
        <color auto="1"/>
      </bottom>
      <diagonal/>
    </border>
    <border>
      <left style="thin">
        <color auto="1"/>
      </left>
      <right style="thin">
        <color auto="1"/>
      </right>
      <top style="double">
        <color auto="1"/>
      </top>
      <bottom style="thin">
        <color auto="1"/>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dashDotDot">
        <color indexed="64"/>
      </right>
      <top style="medium">
        <color indexed="64"/>
      </top>
      <bottom style="thin">
        <color indexed="64"/>
      </bottom>
      <diagonal/>
    </border>
    <border>
      <left style="dashDotDot">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dashDotDot">
        <color indexed="64"/>
      </right>
      <top style="thin">
        <color indexed="64"/>
      </top>
      <bottom style="thin">
        <color indexed="64"/>
      </bottom>
      <diagonal/>
    </border>
    <border>
      <left style="dashDotDot">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auto="1"/>
      </left>
      <right style="thin">
        <color auto="1"/>
      </right>
      <top style="double">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253">
    <xf numFmtId="0" fontId="0" fillId="0" borderId="0" xfId="0"/>
    <xf numFmtId="0" fontId="0" fillId="0" borderId="0" xfId="0" applyAlignment="1">
      <alignment horizontal="center"/>
    </xf>
    <xf numFmtId="0" fontId="2" fillId="0" borderId="0" xfId="0" applyFont="1"/>
    <xf numFmtId="0" fontId="0" fillId="0" borderId="2" xfId="0" applyBorder="1"/>
    <xf numFmtId="0" fontId="0" fillId="0" borderId="3" xfId="0" applyBorder="1"/>
    <xf numFmtId="0" fontId="0" fillId="0" borderId="0" xfId="0" applyBorder="1"/>
    <xf numFmtId="0" fontId="0" fillId="0" borderId="0" xfId="0" applyBorder="1" applyAlignment="1">
      <alignment horizontal="left"/>
    </xf>
    <xf numFmtId="0" fontId="0" fillId="0" borderId="0" xfId="0" applyFont="1" applyBorder="1" applyAlignment="1">
      <alignment horizontal="left"/>
    </xf>
    <xf numFmtId="0" fontId="3" fillId="0" borderId="1" xfId="0" applyFont="1" applyBorder="1" applyAlignment="1">
      <alignment horizontal="center"/>
    </xf>
    <xf numFmtId="0" fontId="3" fillId="0" borderId="2" xfId="0" applyFont="1" applyBorder="1" applyAlignment="1">
      <alignment horizontal="left"/>
    </xf>
    <xf numFmtId="0" fontId="3" fillId="0" borderId="2" xfId="0" applyFont="1" applyBorder="1"/>
    <xf numFmtId="0" fontId="1" fillId="0" borderId="4" xfId="0" applyFont="1" applyBorder="1" applyAlignment="1">
      <alignment horizontal="center"/>
    </xf>
    <xf numFmtId="0" fontId="0" fillId="2" borderId="1" xfId="0" applyFill="1" applyBorder="1"/>
    <xf numFmtId="0" fontId="0" fillId="2" borderId="4" xfId="0" applyFill="1" applyBorder="1"/>
    <xf numFmtId="0" fontId="0" fillId="2" borderId="6" xfId="0" applyFill="1" applyBorder="1"/>
    <xf numFmtId="0" fontId="0" fillId="2" borderId="2" xfId="0" applyFill="1" applyBorder="1"/>
    <xf numFmtId="0" fontId="0" fillId="2" borderId="2" xfId="0" applyFill="1" applyBorder="1" applyAlignment="1">
      <alignment horizontal="center"/>
    </xf>
    <xf numFmtId="0" fontId="0" fillId="2" borderId="3" xfId="0" applyFill="1" applyBorder="1"/>
    <xf numFmtId="0" fontId="0" fillId="2" borderId="5" xfId="0" applyFill="1" applyBorder="1"/>
    <xf numFmtId="0" fontId="4" fillId="2" borderId="5" xfId="0" applyFont="1" applyFill="1" applyBorder="1" applyAlignment="1">
      <alignment horizontal="left"/>
    </xf>
    <xf numFmtId="0" fontId="0" fillId="2" borderId="8" xfId="0" applyFill="1" applyBorder="1"/>
    <xf numFmtId="0" fontId="0" fillId="2" borderId="7" xfId="0" applyFill="1" applyBorder="1"/>
    <xf numFmtId="0" fontId="5" fillId="0" borderId="0"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5" fillId="0" borderId="5" xfId="0" applyFont="1" applyBorder="1" applyAlignment="1">
      <alignment horizontal="center"/>
    </xf>
    <xf numFmtId="0" fontId="1" fillId="2" borderId="7" xfId="0" applyFont="1" applyFill="1" applyBorder="1" applyAlignment="1">
      <alignment horizontal="center"/>
    </xf>
    <xf numFmtId="0" fontId="0" fillId="2" borderId="7" xfId="0" applyFont="1" applyFill="1" applyBorder="1" applyAlignment="1">
      <alignment horizontal="left"/>
    </xf>
    <xf numFmtId="0" fontId="5" fillId="2" borderId="7" xfId="0" applyFont="1" applyFill="1" applyBorder="1" applyAlignment="1">
      <alignment horizontal="center"/>
    </xf>
    <xf numFmtId="0" fontId="1" fillId="0" borderId="9" xfId="0" applyFont="1" applyBorder="1"/>
    <xf numFmtId="0" fontId="0" fillId="0" borderId="10" xfId="0" applyBorder="1" applyAlignment="1">
      <alignment horizontal="left"/>
    </xf>
    <xf numFmtId="0" fontId="1" fillId="0" borderId="11" xfId="0" applyFont="1" applyBorder="1"/>
    <xf numFmtId="0" fontId="1" fillId="0" borderId="13" xfId="0" applyFont="1" applyBorder="1"/>
    <xf numFmtId="0" fontId="1" fillId="2" borderId="14" xfId="0" applyFont="1" applyFill="1" applyBorder="1" applyAlignment="1">
      <alignment horizontal="left"/>
    </xf>
    <xf numFmtId="0" fontId="0" fillId="3" borderId="9" xfId="0" applyFill="1" applyBorder="1"/>
    <xf numFmtId="0" fontId="0" fillId="3" borderId="11" xfId="0" applyFill="1" applyBorder="1"/>
    <xf numFmtId="0" fontId="0" fillId="3" borderId="13" xfId="0" applyFill="1" applyBorder="1"/>
    <xf numFmtId="0" fontId="0" fillId="3" borderId="16" xfId="0" applyFill="1" applyBorder="1"/>
    <xf numFmtId="0" fontId="0" fillId="3" borderId="14" xfId="0" applyFill="1" applyBorder="1"/>
    <xf numFmtId="0" fontId="0" fillId="3" borderId="10" xfId="0" applyFill="1" applyBorder="1"/>
    <xf numFmtId="0" fontId="0" fillId="3" borderId="12" xfId="0" applyFill="1" applyBorder="1" applyAlignment="1">
      <alignment horizontal="left"/>
    </xf>
    <xf numFmtId="0" fontId="1" fillId="3" borderId="12" xfId="0" applyFont="1" applyFill="1" applyBorder="1" applyAlignment="1">
      <alignment horizontal="left"/>
    </xf>
    <xf numFmtId="0" fontId="0" fillId="3" borderId="15" xfId="0" applyFill="1" applyBorder="1"/>
    <xf numFmtId="0" fontId="0" fillId="0" borderId="0" xfId="0" applyFont="1"/>
    <xf numFmtId="0" fontId="0" fillId="7" borderId="25" xfId="0" applyFill="1" applyBorder="1"/>
    <xf numFmtId="0" fontId="1" fillId="0" borderId="0" xfId="0" applyFont="1"/>
    <xf numFmtId="3" fontId="0" fillId="7" borderId="25" xfId="0" applyNumberFormat="1" applyFill="1" applyBorder="1"/>
    <xf numFmtId="3" fontId="0" fillId="0" borderId="0" xfId="0" applyNumberFormat="1" applyAlignment="1">
      <alignment horizontal="center"/>
    </xf>
    <xf numFmtId="3" fontId="5" fillId="5" borderId="27" xfId="0" applyNumberFormat="1" applyFont="1" applyFill="1" applyBorder="1" applyAlignment="1">
      <alignment horizontal="center" wrapText="1"/>
    </xf>
    <xf numFmtId="0" fontId="5" fillId="5" borderId="27" xfId="0" applyFont="1" applyFill="1" applyBorder="1" applyAlignment="1">
      <alignment horizontal="center" wrapText="1"/>
    </xf>
    <xf numFmtId="3" fontId="0" fillId="0" borderId="28" xfId="0" applyNumberFormat="1" applyBorder="1" applyAlignment="1">
      <alignment horizontal="center"/>
    </xf>
    <xf numFmtId="3" fontId="1" fillId="0" borderId="0" xfId="0" applyNumberFormat="1" applyFont="1" applyAlignment="1">
      <alignment horizontal="right"/>
    </xf>
    <xf numFmtId="3" fontId="11" fillId="2" borderId="27" xfId="0" applyNumberFormat="1" applyFont="1" applyFill="1" applyBorder="1" applyAlignment="1">
      <alignment horizontal="center" vertical="top" wrapText="1"/>
    </xf>
    <xf numFmtId="0" fontId="11" fillId="2" borderId="27" xfId="0" applyFont="1" applyFill="1" applyBorder="1" applyAlignment="1">
      <alignment horizontal="center" vertical="top" wrapText="1"/>
    </xf>
    <xf numFmtId="3" fontId="0" fillId="0" borderId="14" xfId="0" applyNumberFormat="1" applyBorder="1" applyAlignment="1">
      <alignment horizontal="center" vertical="center" wrapText="1"/>
    </xf>
    <xf numFmtId="3" fontId="0" fillId="0" borderId="0" xfId="0" applyNumberFormat="1"/>
    <xf numFmtId="0" fontId="3" fillId="0" borderId="0" xfId="0" applyFont="1"/>
    <xf numFmtId="0" fontId="3" fillId="7" borderId="27" xfId="0" applyFont="1" applyFill="1" applyBorder="1"/>
    <xf numFmtId="0" fontId="1" fillId="0" borderId="0" xfId="0" applyFont="1" applyFill="1" applyBorder="1" applyAlignment="1">
      <alignment vertical="center"/>
    </xf>
    <xf numFmtId="0" fontId="1" fillId="7" borderId="20" xfId="0" applyFont="1" applyFill="1" applyBorder="1" applyAlignment="1">
      <alignment vertical="center"/>
    </xf>
    <xf numFmtId="0" fontId="5" fillId="7" borderId="20" xfId="0" applyFont="1" applyFill="1" applyBorder="1" applyAlignment="1">
      <alignment vertical="center"/>
    </xf>
    <xf numFmtId="0" fontId="12" fillId="0" borderId="0" xfId="0" applyFont="1"/>
    <xf numFmtId="0" fontId="14" fillId="0" borderId="0" xfId="0" applyFont="1"/>
    <xf numFmtId="0" fontId="2" fillId="0" borderId="0" xfId="0" applyFont="1" applyAlignment="1">
      <alignment horizontal="center"/>
    </xf>
    <xf numFmtId="0" fontId="0" fillId="7" borderId="24" xfId="0" applyFill="1" applyBorder="1"/>
    <xf numFmtId="0" fontId="1" fillId="7" borderId="25" xfId="0" applyFont="1" applyFill="1" applyBorder="1" applyAlignment="1"/>
    <xf numFmtId="0" fontId="16" fillId="0" borderId="0" xfId="0" applyFont="1"/>
    <xf numFmtId="3" fontId="0" fillId="0" borderId="0" xfId="0" applyNumberFormat="1" applyAlignment="1"/>
    <xf numFmtId="3" fontId="3" fillId="7" borderId="23" xfId="0" applyNumberFormat="1" applyFont="1" applyFill="1" applyBorder="1" applyAlignment="1"/>
    <xf numFmtId="3" fontId="1" fillId="9" borderId="20" xfId="0" applyNumberFormat="1" applyFont="1" applyFill="1" applyBorder="1" applyAlignment="1">
      <alignment horizontal="center"/>
    </xf>
    <xf numFmtId="3" fontId="1" fillId="7" borderId="25" xfId="0" applyNumberFormat="1" applyFont="1" applyFill="1" applyBorder="1" applyAlignment="1"/>
    <xf numFmtId="3" fontId="1" fillId="7" borderId="25" xfId="0" applyNumberFormat="1" applyFont="1" applyFill="1" applyBorder="1" applyAlignment="1">
      <alignment horizontal="center"/>
    </xf>
    <xf numFmtId="3" fontId="1" fillId="7" borderId="24" xfId="0" applyNumberFormat="1" applyFont="1" applyFill="1" applyBorder="1"/>
    <xf numFmtId="3" fontId="1" fillId="0" borderId="0" xfId="0" applyNumberFormat="1" applyFont="1" applyAlignment="1">
      <alignment horizontal="center"/>
    </xf>
    <xf numFmtId="3" fontId="2" fillId="0" borderId="0" xfId="0" applyNumberFormat="1" applyFont="1" applyAlignment="1">
      <alignment horizontal="center"/>
    </xf>
    <xf numFmtId="3" fontId="0" fillId="7" borderId="23" xfId="0" applyNumberFormat="1" applyFill="1" applyBorder="1" applyAlignment="1">
      <alignment horizontal="center"/>
    </xf>
    <xf numFmtId="3" fontId="0" fillId="7" borderId="25" xfId="0" applyNumberFormat="1" applyFill="1" applyBorder="1" applyAlignment="1">
      <alignment horizontal="center"/>
    </xf>
    <xf numFmtId="3" fontId="8" fillId="0" borderId="0" xfId="0" applyNumberFormat="1" applyFont="1" applyAlignment="1">
      <alignment horizontal="center"/>
    </xf>
    <xf numFmtId="0" fontId="16" fillId="7" borderId="24" xfId="0" applyFont="1" applyFill="1" applyBorder="1"/>
    <xf numFmtId="0" fontId="15" fillId="9" borderId="24" xfId="0" applyFont="1" applyFill="1" applyBorder="1"/>
    <xf numFmtId="10" fontId="1" fillId="9" borderId="20" xfId="0" applyNumberFormat="1" applyFont="1" applyFill="1" applyBorder="1" applyAlignment="1">
      <alignment horizontal="center"/>
    </xf>
    <xf numFmtId="3" fontId="0" fillId="6" borderId="20" xfId="0" applyNumberFormat="1" applyFill="1" applyBorder="1"/>
    <xf numFmtId="3" fontId="0" fillId="10" borderId="20" xfId="0" applyNumberFormat="1" applyFill="1" applyBorder="1"/>
    <xf numFmtId="3" fontId="3" fillId="0" borderId="0" xfId="0" applyNumberFormat="1" applyFont="1" applyAlignment="1">
      <alignment horizontal="left"/>
    </xf>
    <xf numFmtId="0" fontId="0" fillId="0" borderId="0" xfId="0" applyAlignment="1">
      <alignment horizontal="center"/>
    </xf>
    <xf numFmtId="0" fontId="4" fillId="0" borderId="0" xfId="0" applyFont="1" applyBorder="1" applyAlignment="1">
      <alignment horizontal="left"/>
    </xf>
    <xf numFmtId="0" fontId="4" fillId="0" borderId="5" xfId="0" applyFont="1" applyBorder="1" applyAlignment="1">
      <alignment horizontal="left"/>
    </xf>
    <xf numFmtId="3" fontId="8" fillId="0" borderId="0" xfId="0" quotePrefix="1" applyNumberFormat="1" applyFont="1" applyFill="1" applyAlignment="1">
      <alignment horizontal="center"/>
    </xf>
    <xf numFmtId="3" fontId="8" fillId="0" borderId="0" xfId="0" quotePrefix="1" applyNumberFormat="1" applyFont="1" applyAlignment="1">
      <alignment horizontal="center"/>
    </xf>
    <xf numFmtId="0" fontId="5" fillId="7" borderId="25" xfId="0" applyFont="1" applyFill="1" applyBorder="1" applyAlignment="1"/>
    <xf numFmtId="3" fontId="6" fillId="7" borderId="23" xfId="0" applyNumberFormat="1" applyFont="1" applyFill="1" applyBorder="1" applyAlignment="1"/>
    <xf numFmtId="3" fontId="1" fillId="0" borderId="11" xfId="0" applyNumberFormat="1" applyFont="1" applyFill="1" applyBorder="1" applyAlignment="1"/>
    <xf numFmtId="3" fontId="5" fillId="0" borderId="0" xfId="0" applyNumberFormat="1" applyFont="1" applyFill="1" applyBorder="1" applyAlignment="1">
      <alignment horizontal="center"/>
    </xf>
    <xf numFmtId="0" fontId="4" fillId="0" borderId="0" xfId="0" applyFont="1" applyBorder="1" applyAlignment="1"/>
    <xf numFmtId="0" fontId="4" fillId="0" borderId="5" xfId="0" applyFont="1" applyBorder="1" applyAlignment="1"/>
    <xf numFmtId="0" fontId="0" fillId="0" borderId="0" xfId="0" quotePrefix="1"/>
    <xf numFmtId="3" fontId="9" fillId="6" borderId="57" xfId="0" applyNumberFormat="1" applyFont="1" applyFill="1" applyBorder="1" applyAlignment="1">
      <alignment horizontal="center"/>
    </xf>
    <xf numFmtId="0" fontId="14" fillId="6" borderId="58" xfId="0" applyFont="1" applyFill="1" applyBorder="1"/>
    <xf numFmtId="3" fontId="14" fillId="6" borderId="58" xfId="0" applyNumberFormat="1" applyFont="1" applyFill="1" applyBorder="1" applyAlignment="1">
      <alignment horizontal="center"/>
    </xf>
    <xf numFmtId="3" fontId="14" fillId="6" borderId="58" xfId="0" applyNumberFormat="1" applyFont="1" applyFill="1" applyBorder="1"/>
    <xf numFmtId="3" fontId="14" fillId="10" borderId="58" xfId="0" applyNumberFormat="1" applyFont="1" applyFill="1" applyBorder="1"/>
    <xf numFmtId="3" fontId="14" fillId="10" borderId="30" xfId="0" applyNumberFormat="1" applyFont="1" applyFill="1" applyBorder="1"/>
    <xf numFmtId="3" fontId="14" fillId="6" borderId="57" xfId="0" applyNumberFormat="1" applyFont="1" applyFill="1" applyBorder="1"/>
    <xf numFmtId="3" fontId="14" fillId="6" borderId="30" xfId="0" applyNumberFormat="1" applyFont="1" applyFill="1" applyBorder="1"/>
    <xf numFmtId="3" fontId="14" fillId="10" borderId="59" xfId="0" applyNumberFormat="1" applyFont="1" applyFill="1" applyBorder="1"/>
    <xf numFmtId="3" fontId="14" fillId="6" borderId="60" xfId="0" applyNumberFormat="1" applyFont="1" applyFill="1" applyBorder="1"/>
    <xf numFmtId="3" fontId="9" fillId="10" borderId="30" xfId="0" applyNumberFormat="1" applyFont="1" applyFill="1" applyBorder="1"/>
    <xf numFmtId="0" fontId="13" fillId="0" borderId="29" xfId="0" applyFont="1" applyBorder="1"/>
    <xf numFmtId="3" fontId="9" fillId="6" borderId="61" xfId="0" applyNumberFormat="1" applyFont="1" applyFill="1" applyBorder="1" applyAlignment="1">
      <alignment horizontal="center"/>
    </xf>
    <xf numFmtId="0" fontId="14" fillId="6" borderId="19" xfId="0" applyFont="1" applyFill="1" applyBorder="1"/>
    <xf numFmtId="3" fontId="14" fillId="6" borderId="19" xfId="0" applyNumberFormat="1" applyFont="1" applyFill="1" applyBorder="1" applyAlignment="1">
      <alignment horizontal="center"/>
    </xf>
    <xf numFmtId="3" fontId="14" fillId="6" borderId="19" xfId="0" applyNumberFormat="1" applyFont="1" applyFill="1" applyBorder="1"/>
    <xf numFmtId="3" fontId="14" fillId="10" borderId="19" xfId="0" applyNumberFormat="1" applyFont="1" applyFill="1" applyBorder="1"/>
    <xf numFmtId="3" fontId="14" fillId="10" borderId="32" xfId="0" applyNumberFormat="1" applyFont="1" applyFill="1" applyBorder="1"/>
    <xf numFmtId="3" fontId="14" fillId="6" borderId="61" xfId="0" applyNumberFormat="1" applyFont="1" applyFill="1" applyBorder="1"/>
    <xf numFmtId="3" fontId="14" fillId="6" borderId="32" xfId="0" applyNumberFormat="1" applyFont="1" applyFill="1" applyBorder="1"/>
    <xf numFmtId="3" fontId="14" fillId="10" borderId="62" xfId="0" applyNumberFormat="1" applyFont="1" applyFill="1" applyBorder="1"/>
    <xf numFmtId="3" fontId="14" fillId="6" borderId="63" xfId="0" applyNumberFormat="1" applyFont="1" applyFill="1" applyBorder="1"/>
    <xf numFmtId="3" fontId="9" fillId="10" borderId="32" xfId="0" applyNumberFormat="1" applyFont="1" applyFill="1" applyBorder="1"/>
    <xf numFmtId="0" fontId="13" fillId="0" borderId="31" xfId="0" applyFont="1" applyBorder="1"/>
    <xf numFmtId="3" fontId="14" fillId="7" borderId="23" xfId="0" applyNumberFormat="1" applyFont="1" applyFill="1" applyBorder="1" applyAlignment="1">
      <alignment horizontal="center"/>
    </xf>
    <xf numFmtId="0" fontId="14" fillId="7" borderId="25" xfId="0" applyFont="1" applyFill="1" applyBorder="1"/>
    <xf numFmtId="3" fontId="14" fillId="7" borderId="25" xfId="0" applyNumberFormat="1" applyFont="1" applyFill="1" applyBorder="1" applyAlignment="1">
      <alignment horizontal="center"/>
    </xf>
    <xf numFmtId="3" fontId="14" fillId="7" borderId="25" xfId="0" applyNumberFormat="1" applyFont="1" applyFill="1" applyBorder="1"/>
    <xf numFmtId="0" fontId="13" fillId="7" borderId="24" xfId="0" applyFont="1" applyFill="1" applyBorder="1"/>
    <xf numFmtId="3" fontId="9" fillId="4" borderId="49" xfId="0" applyNumberFormat="1" applyFont="1" applyFill="1" applyBorder="1" applyAlignment="1">
      <alignment horizontal="center"/>
    </xf>
    <xf numFmtId="3" fontId="9" fillId="4" borderId="52" xfId="0" applyNumberFormat="1" applyFont="1" applyFill="1" applyBorder="1"/>
    <xf numFmtId="3" fontId="9" fillId="4" borderId="48" xfId="0" applyNumberFormat="1" applyFont="1" applyFill="1" applyBorder="1"/>
    <xf numFmtId="3" fontId="9" fillId="4" borderId="53" xfId="0" applyNumberFormat="1" applyFont="1" applyFill="1" applyBorder="1"/>
    <xf numFmtId="3" fontId="9" fillId="4" borderId="54" xfId="0" applyNumberFormat="1" applyFont="1" applyFill="1" applyBorder="1"/>
    <xf numFmtId="3" fontId="9" fillId="4" borderId="55" xfId="0" applyNumberFormat="1" applyFont="1" applyFill="1" applyBorder="1"/>
    <xf numFmtId="3" fontId="9" fillId="4" borderId="50" xfId="0" applyNumberFormat="1" applyFont="1" applyFill="1" applyBorder="1"/>
    <xf numFmtId="0" fontId="9" fillId="0" borderId="0" xfId="0" applyFont="1"/>
    <xf numFmtId="3" fontId="14" fillId="0" borderId="0" xfId="0" applyNumberFormat="1" applyFont="1" applyAlignment="1">
      <alignment horizontal="center"/>
    </xf>
    <xf numFmtId="3" fontId="14" fillId="0" borderId="56" xfId="0" applyNumberFormat="1" applyFont="1" applyBorder="1" applyAlignment="1">
      <alignment horizontal="right"/>
    </xf>
    <xf numFmtId="3" fontId="14" fillId="0" borderId="0" xfId="0" applyNumberFormat="1" applyFont="1"/>
    <xf numFmtId="0" fontId="13" fillId="0" borderId="0" xfId="0" applyFont="1"/>
    <xf numFmtId="3" fontId="9" fillId="10" borderId="64" xfId="0" applyNumberFormat="1" applyFont="1" applyFill="1" applyBorder="1"/>
    <xf numFmtId="3" fontId="14" fillId="6" borderId="29" xfId="0" applyNumberFormat="1" applyFont="1" applyFill="1" applyBorder="1"/>
    <xf numFmtId="0" fontId="14" fillId="0" borderId="29" xfId="0" applyFont="1" applyBorder="1"/>
    <xf numFmtId="3" fontId="9" fillId="6" borderId="35" xfId="0" applyNumberFormat="1" applyFont="1" applyFill="1" applyBorder="1" applyAlignment="1">
      <alignment horizontal="center"/>
    </xf>
    <xf numFmtId="0" fontId="14" fillId="6" borderId="27" xfId="0" applyFont="1" applyFill="1" applyBorder="1"/>
    <xf numFmtId="0" fontId="14" fillId="6" borderId="27" xfId="0" applyFont="1" applyFill="1" applyBorder="1" applyAlignment="1">
      <alignment horizontal="center"/>
    </xf>
    <xf numFmtId="3" fontId="14" fillId="6" borderId="27" xfId="0" applyNumberFormat="1" applyFont="1" applyFill="1" applyBorder="1"/>
    <xf numFmtId="3" fontId="14" fillId="10" borderId="27" xfId="0" applyNumberFormat="1" applyFont="1" applyFill="1" applyBorder="1"/>
    <xf numFmtId="3" fontId="9" fillId="10" borderId="65" xfId="0" applyNumberFormat="1" applyFont="1" applyFill="1" applyBorder="1"/>
    <xf numFmtId="3" fontId="14" fillId="6" borderId="31" xfId="0" applyNumberFormat="1" applyFont="1" applyFill="1" applyBorder="1"/>
    <xf numFmtId="0" fontId="14" fillId="0" borderId="31" xfId="0" applyFont="1" applyBorder="1"/>
    <xf numFmtId="0" fontId="14" fillId="7" borderId="23" xfId="0" applyFont="1" applyFill="1" applyBorder="1"/>
    <xf numFmtId="0" fontId="14" fillId="7" borderId="24" xfId="0" applyFont="1" applyFill="1" applyBorder="1"/>
    <xf numFmtId="0" fontId="9" fillId="4" borderId="53" xfId="0" applyFont="1" applyFill="1" applyBorder="1" applyAlignment="1">
      <alignment horizontal="center"/>
    </xf>
    <xf numFmtId="3" fontId="9" fillId="4" borderId="67" xfId="0" applyNumberFormat="1" applyFont="1" applyFill="1" applyBorder="1"/>
    <xf numFmtId="3" fontId="9" fillId="4" borderId="47" xfId="0" applyNumberFormat="1" applyFont="1" applyFill="1" applyBorder="1"/>
    <xf numFmtId="3" fontId="9" fillId="4" borderId="66" xfId="0" applyNumberFormat="1" applyFont="1" applyFill="1" applyBorder="1"/>
    <xf numFmtId="3" fontId="14" fillId="0" borderId="68" xfId="0" applyNumberFormat="1" applyFont="1" applyBorder="1" applyAlignment="1">
      <alignment horizontal="center"/>
    </xf>
    <xf numFmtId="0" fontId="10" fillId="0" borderId="27" xfId="0" applyFont="1" applyBorder="1" applyAlignment="1">
      <alignment horizontal="center"/>
    </xf>
    <xf numFmtId="3" fontId="10" fillId="0" borderId="27" xfId="0" applyNumberFormat="1" applyFont="1" applyBorder="1" applyAlignment="1">
      <alignment horizontal="center"/>
    </xf>
    <xf numFmtId="0" fontId="0" fillId="0" borderId="0" xfId="0" applyAlignment="1">
      <alignment horizontal="left"/>
    </xf>
    <xf numFmtId="0" fontId="11" fillId="2" borderId="27" xfId="0" applyFont="1" applyFill="1" applyBorder="1" applyAlignment="1">
      <alignment horizontal="left" vertical="top" wrapText="1"/>
    </xf>
    <xf numFmtId="0" fontId="5" fillId="5" borderId="27" xfId="0" applyFont="1" applyFill="1" applyBorder="1" applyAlignment="1">
      <alignment horizontal="left" wrapText="1"/>
    </xf>
    <xf numFmtId="0" fontId="10" fillId="0" borderId="27" xfId="0" applyFont="1" applyBorder="1" applyAlignment="1">
      <alignment horizontal="left"/>
    </xf>
    <xf numFmtId="3" fontId="0" fillId="0" borderId="0" xfId="0" applyNumberFormat="1" applyAlignment="1">
      <alignment horizontal="left"/>
    </xf>
    <xf numFmtId="164" fontId="0" fillId="0" borderId="12" xfId="0" applyNumberFormat="1" applyBorder="1" applyAlignment="1">
      <alignment horizontal="left"/>
    </xf>
    <xf numFmtId="3" fontId="10" fillId="0" borderId="69" xfId="0" applyNumberFormat="1" applyFont="1" applyBorder="1" applyAlignment="1">
      <alignment horizontal="center"/>
    </xf>
    <xf numFmtId="0" fontId="10" fillId="0" borderId="69" xfId="0" applyFont="1" applyBorder="1" applyAlignment="1">
      <alignment horizontal="left"/>
    </xf>
    <xf numFmtId="0" fontId="10" fillId="0" borderId="69" xfId="0" applyFont="1" applyBorder="1" applyAlignment="1">
      <alignment horizontal="center"/>
    </xf>
    <xf numFmtId="3" fontId="0" fillId="11" borderId="0" xfId="0" applyNumberFormat="1" applyFill="1" applyAlignment="1">
      <alignment horizontal="center"/>
    </xf>
    <xf numFmtId="3" fontId="10" fillId="11" borderId="27" xfId="0" applyNumberFormat="1" applyFont="1" applyFill="1" applyBorder="1" applyAlignment="1">
      <alignment horizontal="center"/>
    </xf>
    <xf numFmtId="0" fontId="0" fillId="0" borderId="20" xfId="0" pivotButton="1" applyBorder="1" applyAlignment="1">
      <alignment horizontal="center"/>
    </xf>
    <xf numFmtId="3" fontId="0" fillId="0" borderId="20" xfId="0" applyNumberFormat="1" applyBorder="1" applyAlignment="1">
      <alignment horizontal="center" vertical="center" wrapText="1"/>
    </xf>
    <xf numFmtId="3" fontId="10" fillId="12" borderId="69" xfId="0" applyNumberFormat="1" applyFont="1" applyFill="1" applyBorder="1" applyAlignment="1">
      <alignment horizontal="center"/>
    </xf>
    <xf numFmtId="3" fontId="10" fillId="12" borderId="27" xfId="0" applyNumberFormat="1" applyFont="1" applyFill="1" applyBorder="1" applyAlignment="1">
      <alignment horizontal="center"/>
    </xf>
    <xf numFmtId="3" fontId="0" fillId="12" borderId="0" xfId="0" applyNumberFormat="1" applyFill="1" applyAlignment="1">
      <alignment horizontal="center"/>
    </xf>
    <xf numFmtId="3" fontId="10" fillId="0" borderId="17" xfId="0" applyNumberFormat="1" applyFont="1" applyBorder="1" applyAlignment="1">
      <alignment horizontal="center"/>
    </xf>
    <xf numFmtId="3" fontId="5" fillId="5" borderId="33" xfId="0" applyNumberFormat="1" applyFont="1" applyFill="1" applyBorder="1" applyAlignment="1">
      <alignment horizontal="center" wrapText="1"/>
    </xf>
    <xf numFmtId="0" fontId="10" fillId="0" borderId="19" xfId="0" applyFont="1" applyBorder="1" applyAlignment="1">
      <alignment horizontal="center"/>
    </xf>
    <xf numFmtId="0" fontId="10" fillId="0" borderId="27" xfId="0" applyFont="1" applyBorder="1" applyAlignment="1">
      <alignment horizontal="center" vertical="center" wrapText="1"/>
    </xf>
    <xf numFmtId="3" fontId="5" fillId="0" borderId="13" xfId="0" applyNumberFormat="1" applyFont="1" applyFill="1" applyBorder="1" applyAlignment="1">
      <alignment horizontal="center"/>
    </xf>
    <xf numFmtId="0" fontId="10" fillId="0" borderId="71" xfId="0" applyFont="1" applyBorder="1" applyAlignment="1">
      <alignment horizontal="center" vertical="center" wrapText="1"/>
    </xf>
    <xf numFmtId="3" fontId="5" fillId="0" borderId="16" xfId="0" applyNumberFormat="1" applyFont="1" applyFill="1" applyBorder="1" applyAlignment="1">
      <alignment horizontal="center"/>
    </xf>
    <xf numFmtId="3" fontId="5" fillId="9" borderId="21" xfId="0" applyNumberFormat="1" applyFont="1" applyFill="1" applyBorder="1" applyAlignment="1">
      <alignment horizontal="center" wrapText="1"/>
    </xf>
    <xf numFmtId="3" fontId="5" fillId="9" borderId="26" xfId="0" applyNumberFormat="1" applyFont="1" applyFill="1" applyBorder="1" applyAlignment="1">
      <alignment horizontal="center" wrapText="1"/>
    </xf>
    <xf numFmtId="3" fontId="5" fillId="9" borderId="22" xfId="0" applyNumberFormat="1" applyFont="1" applyFill="1" applyBorder="1" applyAlignment="1">
      <alignment horizontal="center" wrapText="1"/>
    </xf>
    <xf numFmtId="3" fontId="5" fillId="9" borderId="10" xfId="0" applyNumberFormat="1" applyFont="1" applyFill="1" applyBorder="1" applyAlignment="1">
      <alignment horizontal="center" wrapText="1"/>
    </xf>
    <xf numFmtId="3" fontId="5" fillId="9" borderId="12" xfId="0" applyNumberFormat="1" applyFont="1" applyFill="1" applyBorder="1" applyAlignment="1">
      <alignment horizontal="center" wrapText="1"/>
    </xf>
    <xf numFmtId="3" fontId="5" fillId="9" borderId="14" xfId="0" applyNumberFormat="1" applyFont="1" applyFill="1" applyBorder="1" applyAlignment="1">
      <alignment horizontal="center" wrapText="1"/>
    </xf>
    <xf numFmtId="3" fontId="1" fillId="9" borderId="10" xfId="0" applyNumberFormat="1" applyFont="1" applyFill="1" applyBorder="1" applyAlignment="1">
      <alignment horizontal="center" wrapText="1"/>
    </xf>
    <xf numFmtId="3" fontId="1" fillId="9" borderId="12" xfId="0" applyNumberFormat="1" applyFont="1" applyFill="1" applyBorder="1" applyAlignment="1">
      <alignment horizontal="center" wrapText="1"/>
    </xf>
    <xf numFmtId="3" fontId="1" fillId="9" borderId="14" xfId="0" applyNumberFormat="1" applyFont="1" applyFill="1" applyBorder="1" applyAlignment="1">
      <alignment horizontal="center" wrapText="1"/>
    </xf>
    <xf numFmtId="0" fontId="2" fillId="7" borderId="23" xfId="0" applyFont="1" applyFill="1" applyBorder="1" applyAlignment="1">
      <alignment horizontal="center"/>
    </xf>
    <xf numFmtId="0" fontId="2" fillId="7" borderId="25" xfId="0" applyFont="1" applyFill="1" applyBorder="1" applyAlignment="1">
      <alignment horizontal="center"/>
    </xf>
    <xf numFmtId="0" fontId="2" fillId="7" borderId="24" xfId="0" applyFont="1" applyFill="1" applyBorder="1" applyAlignment="1">
      <alignment horizontal="center"/>
    </xf>
    <xf numFmtId="0" fontId="9" fillId="4" borderId="51" xfId="0" applyFont="1" applyFill="1" applyBorder="1" applyAlignment="1">
      <alignment horizontal="center"/>
    </xf>
    <xf numFmtId="0" fontId="9" fillId="4" borderId="47" xfId="0" applyFont="1" applyFill="1" applyBorder="1" applyAlignment="1">
      <alignment horizontal="center"/>
    </xf>
    <xf numFmtId="0" fontId="9" fillId="4" borderId="52" xfId="0" applyFont="1" applyFill="1" applyBorder="1" applyAlignment="1">
      <alignment horizontal="center"/>
    </xf>
    <xf numFmtId="3" fontId="1" fillId="4" borderId="23" xfId="0" applyNumberFormat="1" applyFont="1" applyFill="1" applyBorder="1" applyAlignment="1">
      <alignment horizontal="center"/>
    </xf>
    <xf numFmtId="3" fontId="1" fillId="4" borderId="25" xfId="0" applyNumberFormat="1" applyFont="1" applyFill="1" applyBorder="1" applyAlignment="1">
      <alignment horizontal="center"/>
    </xf>
    <xf numFmtId="3" fontId="1" fillId="4" borderId="24" xfId="0" applyNumberFormat="1" applyFont="1" applyFill="1" applyBorder="1" applyAlignment="1">
      <alignment horizontal="center"/>
    </xf>
    <xf numFmtId="3" fontId="1" fillId="9" borderId="44" xfId="0" applyNumberFormat="1" applyFont="1" applyFill="1" applyBorder="1" applyAlignment="1">
      <alignment horizontal="center" wrapText="1"/>
    </xf>
    <xf numFmtId="3" fontId="1" fillId="9" borderId="45" xfId="0" applyNumberFormat="1" applyFont="1" applyFill="1" applyBorder="1" applyAlignment="1">
      <alignment horizontal="center" wrapText="1"/>
    </xf>
    <xf numFmtId="3" fontId="1" fillId="9" borderId="46" xfId="0" applyNumberFormat="1" applyFont="1" applyFill="1" applyBorder="1" applyAlignment="1">
      <alignment horizontal="center" wrapText="1"/>
    </xf>
    <xf numFmtId="3" fontId="1" fillId="9" borderId="36" xfId="0" applyNumberFormat="1" applyFont="1" applyFill="1" applyBorder="1" applyAlignment="1">
      <alignment horizontal="center" wrapText="1"/>
    </xf>
    <xf numFmtId="3" fontId="1" fillId="9" borderId="39" xfId="0" applyNumberFormat="1" applyFont="1" applyFill="1" applyBorder="1" applyAlignment="1">
      <alignment horizontal="center" wrapText="1"/>
    </xf>
    <xf numFmtId="3" fontId="1" fillId="9" borderId="41" xfId="0" applyNumberFormat="1" applyFont="1" applyFill="1" applyBorder="1" applyAlignment="1">
      <alignment horizontal="center" wrapText="1"/>
    </xf>
    <xf numFmtId="0" fontId="7" fillId="9" borderId="37" xfId="0" applyFont="1" applyFill="1" applyBorder="1" applyAlignment="1">
      <alignment horizontal="left" wrapText="1"/>
    </xf>
    <xf numFmtId="0" fontId="7" fillId="9" borderId="34" xfId="0" applyFont="1" applyFill="1" applyBorder="1" applyAlignment="1">
      <alignment horizontal="left" wrapText="1"/>
    </xf>
    <xf numFmtId="0" fontId="7" fillId="9" borderId="42" xfId="0" applyFont="1" applyFill="1" applyBorder="1" applyAlignment="1">
      <alignment horizontal="left" wrapText="1"/>
    </xf>
    <xf numFmtId="3" fontId="1" fillId="9" borderId="37" xfId="0" applyNumberFormat="1" applyFont="1" applyFill="1" applyBorder="1" applyAlignment="1">
      <alignment horizontal="center" wrapText="1"/>
    </xf>
    <xf numFmtId="3" fontId="1" fillId="9" borderId="34" xfId="0" applyNumberFormat="1" applyFont="1" applyFill="1" applyBorder="1" applyAlignment="1">
      <alignment horizontal="center" wrapText="1"/>
    </xf>
    <xf numFmtId="3" fontId="1" fillId="9" borderId="42" xfId="0" applyNumberFormat="1" applyFont="1" applyFill="1" applyBorder="1" applyAlignment="1">
      <alignment horizontal="center" wrapText="1"/>
    </xf>
    <xf numFmtId="3" fontId="5" fillId="9" borderId="36" xfId="0" applyNumberFormat="1" applyFont="1" applyFill="1" applyBorder="1" applyAlignment="1">
      <alignment horizontal="center" wrapText="1"/>
    </xf>
    <xf numFmtId="3" fontId="5" fillId="9" borderId="39" xfId="0" applyNumberFormat="1" applyFont="1" applyFill="1" applyBorder="1" applyAlignment="1">
      <alignment horizontal="center" wrapText="1"/>
    </xf>
    <xf numFmtId="3" fontId="5" fillId="9" borderId="41" xfId="0" applyNumberFormat="1" applyFont="1" applyFill="1" applyBorder="1" applyAlignment="1">
      <alignment horizontal="center" wrapText="1"/>
    </xf>
    <xf numFmtId="3" fontId="1" fillId="9" borderId="15" xfId="0" applyNumberFormat="1" applyFont="1" applyFill="1" applyBorder="1" applyAlignment="1">
      <alignment horizontal="center" wrapText="1"/>
    </xf>
    <xf numFmtId="3" fontId="1" fillId="9" borderId="0" xfId="0" applyNumberFormat="1" applyFont="1" applyFill="1" applyBorder="1" applyAlignment="1">
      <alignment horizontal="center" wrapText="1"/>
    </xf>
    <xf numFmtId="3" fontId="1" fillId="9" borderId="16" xfId="0" applyNumberFormat="1" applyFont="1" applyFill="1" applyBorder="1" applyAlignment="1">
      <alignment horizontal="center" wrapText="1"/>
    </xf>
    <xf numFmtId="3" fontId="1" fillId="9" borderId="38" xfId="0" applyNumberFormat="1" applyFont="1" applyFill="1" applyBorder="1" applyAlignment="1">
      <alignment horizontal="center" wrapText="1"/>
    </xf>
    <xf numFmtId="3" fontId="1" fillId="9" borderId="40" xfId="0" applyNumberFormat="1" applyFont="1" applyFill="1" applyBorder="1" applyAlignment="1">
      <alignment horizontal="center" wrapText="1"/>
    </xf>
    <xf numFmtId="3" fontId="1" fillId="9" borderId="43" xfId="0" applyNumberFormat="1" applyFont="1" applyFill="1" applyBorder="1" applyAlignment="1">
      <alignment horizontal="center" wrapText="1"/>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7" borderId="23" xfId="0" applyFont="1" applyFill="1" applyBorder="1" applyAlignment="1">
      <alignment horizontal="center"/>
    </xf>
    <xf numFmtId="0" fontId="1" fillId="7" borderId="24" xfId="0" applyFont="1" applyFill="1" applyBorder="1" applyAlignment="1">
      <alignment horizontal="center"/>
    </xf>
    <xf numFmtId="3" fontId="1" fillId="4" borderId="9" xfId="0" applyNumberFormat="1" applyFont="1" applyFill="1" applyBorder="1" applyAlignment="1">
      <alignment horizontal="center"/>
    </xf>
    <xf numFmtId="3" fontId="1" fillId="4" borderId="15" xfId="0" applyNumberFormat="1" applyFont="1" applyFill="1" applyBorder="1" applyAlignment="1">
      <alignment horizontal="center"/>
    </xf>
    <xf numFmtId="3" fontId="1" fillId="4" borderId="10" xfId="0" applyNumberFormat="1" applyFont="1" applyFill="1" applyBorder="1" applyAlignment="1">
      <alignment horizontal="center"/>
    </xf>
    <xf numFmtId="0" fontId="1" fillId="4" borderId="17" xfId="0" applyFont="1" applyFill="1" applyBorder="1" applyAlignment="1">
      <alignment horizontal="center"/>
    </xf>
    <xf numFmtId="0" fontId="1" fillId="4" borderId="18" xfId="0" applyFont="1" applyFill="1" applyBorder="1" applyAlignment="1">
      <alignment horizontal="center"/>
    </xf>
    <xf numFmtId="0" fontId="1" fillId="4" borderId="19" xfId="0" applyFont="1" applyFill="1" applyBorder="1" applyAlignment="1">
      <alignment horizontal="center"/>
    </xf>
    <xf numFmtId="0" fontId="8" fillId="8" borderId="1" xfId="0" applyFont="1" applyFill="1" applyBorder="1" applyAlignment="1">
      <alignment horizontal="center" vertical="center" wrapText="1"/>
    </xf>
    <xf numFmtId="0" fontId="8" fillId="8" borderId="2" xfId="0" applyFont="1" applyFill="1" applyBorder="1" applyAlignment="1">
      <alignment horizontal="center" vertical="center" wrapText="1"/>
    </xf>
    <xf numFmtId="0" fontId="8" fillId="8" borderId="3" xfId="0" applyFont="1" applyFill="1" applyBorder="1" applyAlignment="1">
      <alignment horizontal="center" vertical="center" wrapText="1"/>
    </xf>
    <xf numFmtId="0" fontId="8" fillId="8" borderId="4" xfId="0" applyFont="1" applyFill="1" applyBorder="1" applyAlignment="1">
      <alignment horizontal="center" vertical="center" wrapText="1"/>
    </xf>
    <xf numFmtId="0" fontId="8" fillId="8" borderId="0"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8" fillId="8" borderId="8" xfId="0" applyFont="1" applyFill="1" applyBorder="1" applyAlignment="1">
      <alignment horizontal="center" vertical="center" wrapText="1"/>
    </xf>
    <xf numFmtId="3" fontId="1" fillId="0" borderId="0" xfId="0" applyNumberFormat="1" applyFont="1" applyFill="1" applyBorder="1" applyAlignment="1">
      <alignment vertical="center" wrapText="1"/>
    </xf>
    <xf numFmtId="3" fontId="0" fillId="0" borderId="0" xfId="0" applyNumberFormat="1" applyFill="1" applyBorder="1" applyAlignment="1">
      <alignment horizontal="right"/>
    </xf>
    <xf numFmtId="3" fontId="0" fillId="0" borderId="0" xfId="0" applyNumberFormat="1" applyFill="1" applyBorder="1"/>
    <xf numFmtId="3" fontId="0" fillId="0" borderId="0" xfId="0" applyNumberFormat="1" applyFill="1" applyBorder="1" applyAlignment="1">
      <alignment horizontal="center"/>
    </xf>
    <xf numFmtId="3" fontId="3" fillId="0" borderId="0" xfId="0" applyNumberFormat="1" applyFont="1" applyFill="1" applyBorder="1" applyAlignment="1"/>
    <xf numFmtId="3" fontId="1" fillId="0" borderId="0" xfId="0" applyNumberFormat="1" applyFont="1" applyFill="1" applyBorder="1" applyAlignment="1">
      <alignment vertical="center"/>
    </xf>
    <xf numFmtId="3" fontId="1" fillId="0" borderId="0" xfId="0" applyNumberFormat="1" applyFont="1" applyFill="1" applyBorder="1" applyAlignment="1">
      <alignment horizontal="center"/>
    </xf>
    <xf numFmtId="3" fontId="1" fillId="0" borderId="0" xfId="0" applyNumberFormat="1" applyFont="1" applyFill="1" applyBorder="1"/>
    <xf numFmtId="3" fontId="1" fillId="0" borderId="0" xfId="0" applyNumberFormat="1" applyFont="1" applyFill="1" applyBorder="1" applyAlignment="1">
      <alignment horizontal="right"/>
    </xf>
    <xf numFmtId="3" fontId="10" fillId="0" borderId="69" xfId="0" quotePrefix="1" applyNumberFormat="1" applyFont="1" applyBorder="1" applyAlignment="1">
      <alignment horizontal="center"/>
    </xf>
    <xf numFmtId="3" fontId="14" fillId="6" borderId="58" xfId="0" applyNumberFormat="1" applyFont="1" applyFill="1" applyBorder="1" applyAlignment="1">
      <alignment horizontal="right"/>
    </xf>
    <xf numFmtId="3" fontId="14" fillId="6" borderId="19" xfId="0" applyNumberFormat="1" applyFont="1" applyFill="1" applyBorder="1" applyAlignment="1">
      <alignment horizontal="right"/>
    </xf>
    <xf numFmtId="0" fontId="10" fillId="0" borderId="17" xfId="0" applyFont="1" applyBorder="1" applyAlignment="1">
      <alignment horizontal="center" vertical="center" wrapText="1"/>
    </xf>
    <xf numFmtId="3" fontId="10" fillId="0" borderId="17" xfId="0" applyNumberFormat="1" applyFont="1" applyBorder="1" applyAlignment="1">
      <alignment horizontal="center" vertical="center" wrapText="1"/>
    </xf>
    <xf numFmtId="0" fontId="10" fillId="0" borderId="70" xfId="0" applyFont="1" applyBorder="1" applyAlignment="1">
      <alignment horizontal="center" vertical="center" wrapText="1"/>
    </xf>
  </cellXfs>
  <cellStyles count="1">
    <cellStyle name="Normal" xfId="0" builtinId="0"/>
  </cellStyles>
  <dxfs count="100">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cid:image001.jpg@01D59FBD.043ED68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13</xdr:col>
      <xdr:colOff>19050</xdr:colOff>
      <xdr:row>0</xdr:row>
      <xdr:rowOff>19050</xdr:rowOff>
    </xdr:from>
    <xdr:to>
      <xdr:col>16</xdr:col>
      <xdr:colOff>0</xdr:colOff>
      <xdr:row>4</xdr:row>
      <xdr:rowOff>76200</xdr:rowOff>
    </xdr:to>
    <xdr:pic>
      <xdr:nvPicPr>
        <xdr:cNvPr id="6" name="Picture 1" descr="NLC-Branded-Footer-2018">
          <a:extLst>
            <a:ext uri="{FF2B5EF4-FFF2-40B4-BE49-F238E27FC236}">
              <a16:creationId xmlns:a16="http://schemas.microsoft.com/office/drawing/2014/main" id="{00000000-0008-0000-1F00-000006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9639300" y="19050"/>
          <a:ext cx="1790700" cy="819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cCrossan Scott" refreshedDate="44147.316374652779" createdVersion="5" refreshedVersion="6" minRefreshableVersion="3" recordCount="92" xr:uid="{00000000-000A-0000-FFFF-FFFF00000000}">
  <cacheSource type="worksheet">
    <worksheetSource ref="B7:H25" sheet="Data2"/>
  </cacheSource>
  <cacheFields count="7">
    <cacheField name="Ballot Box No." numFmtId="3">
      <sharedItems containsNonDate="0" containsString="0" containsBlank="1" containsNumber="1" containsInteger="1" minValue="1" maxValue="67" count="68">
        <m/>
        <n v="7" u="1"/>
        <n v="3" u="1"/>
        <n v="53" u="1"/>
        <n v="33" u="1"/>
        <n v="46" u="1"/>
        <n v="29" u="1"/>
        <n v="19" u="1"/>
        <n v="59" u="1"/>
        <n v="39" u="1"/>
        <n v="67" u="1"/>
        <n v="52" u="1"/>
        <n v="32" u="1"/>
        <n v="22" u="1"/>
        <n v="14" u="1"/>
        <n v="9" u="1"/>
        <n v="6" u="1"/>
        <n v="1" u="1"/>
        <n v="66" u="1"/>
        <n v="45" u="1"/>
        <n v="58" u="1"/>
        <n v="38" u="1"/>
        <n v="25" u="1"/>
        <n v="65" u="1"/>
        <n v="51" u="1"/>
        <n v="64" u="1"/>
        <n v="44" u="1"/>
        <n v="28" u="1"/>
        <n v="18" u="1"/>
        <n v="12" u="1"/>
        <n v="5" u="1"/>
        <n v="2" u="1"/>
        <n v="57" u="1"/>
        <n v="37" u="1"/>
        <n v="50" u="1"/>
        <n v="31" u="1"/>
        <n v="21" u="1"/>
        <n v="63" u="1"/>
        <n v="43" u="1"/>
        <n v="56" u="1"/>
        <n v="36" u="1"/>
        <n v="24" u="1"/>
        <n v="15" u="1"/>
        <n v="10" u="1"/>
        <n v="4" u="1"/>
        <n v="49" u="1"/>
        <n v="62" u="1"/>
        <n v="42" u="1"/>
        <n v="27" u="1"/>
        <n v="17" u="1"/>
        <n v="55" u="1"/>
        <n v="35" u="1"/>
        <n v="48" u="1"/>
        <n v="30" u="1"/>
        <n v="20" u="1"/>
        <n v="13" u="1"/>
        <n v="8" u="1"/>
        <n v="61" u="1"/>
        <n v="41" u="1"/>
        <n v="54" u="1"/>
        <n v="34" u="1"/>
        <n v="23" u="1"/>
        <n v="47" u="1"/>
        <n v="60" u="1"/>
        <n v="40" u="1"/>
        <n v="26" u="1"/>
        <n v="16" u="1"/>
        <n v="11" u="1"/>
      </sharedItems>
    </cacheField>
    <cacheField name="Polling Place" numFmtId="0">
      <sharedItems containsNonDate="0" containsString="0" containsBlank="1"/>
    </cacheField>
    <cacheField name="Station No." numFmtId="3">
      <sharedItems containsNonDate="0" containsString="0" containsBlank="1"/>
    </cacheField>
    <cacheField name="Table No." numFmtId="3">
      <sharedItems containsNonDate="0" containsString="0" containsBlank="1" containsNumber="1" containsInteger="1" minValue="1" maxValue="12" count="13">
        <m/>
        <n v="11" u="1"/>
        <n v="12" u="1"/>
        <n v="6" u="1"/>
        <n v="3" u="1"/>
        <n v="7" u="1"/>
        <n v="8" u="1"/>
        <n v="4" u="1"/>
        <n v="2" u="1"/>
        <n v="9" u="1"/>
        <n v="1" u="1"/>
        <n v="10" u="1"/>
        <n v="5" u="1"/>
      </sharedItems>
    </cacheField>
    <cacheField name="Electorate" numFmtId="3">
      <sharedItems containsNonDate="0" containsString="0" containsBlank="1"/>
    </cacheField>
    <cacheField name="No. of Ballot Books" numFmtId="3">
      <sharedItems containsNonDate="0" containsString="0" containsBlank="1"/>
    </cacheField>
    <cacheField name="Constituency"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2">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r>
    <x v="0"/>
    <m/>
    <m/>
    <x v="0"/>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2100-000000000000}" name="PivotTable2" cacheId="0" applyNumberFormats="0" applyBorderFormats="0" applyFontFormats="0" applyPatternFormats="0" applyAlignmentFormats="0" applyWidthHeightFormats="1" dataCaption="Values" updatedVersion="6" minRefreshableVersion="3" useAutoFormatting="1" rowGrandTotals="0" itemPrintTitles="1" mergeItem="1" createdVersion="5" indent="0" compact="0" compactData="0" multipleFieldFilters="0">
  <location ref="B7:C8" firstHeaderRow="1" firstDataRow="1" firstDataCol="2"/>
  <pivotFields count="7">
    <pivotField axis="axisRow" compact="0" numFmtId="3" outline="0" showAll="0" sortType="ascending">
      <items count="69">
        <item m="1" x="17"/>
        <item m="1" x="31"/>
        <item m="1" x="2"/>
        <item m="1" x="44"/>
        <item m="1" x="30"/>
        <item m="1" x="16"/>
        <item m="1" x="1"/>
        <item m="1" x="56"/>
        <item m="1" x="15"/>
        <item m="1" x="43"/>
        <item m="1" x="67"/>
        <item m="1" x="29"/>
        <item m="1" x="55"/>
        <item m="1" x="14"/>
        <item m="1" x="42"/>
        <item m="1" x="66"/>
        <item m="1" x="49"/>
        <item m="1" x="28"/>
        <item m="1" x="7"/>
        <item m="1" x="54"/>
        <item m="1" x="36"/>
        <item m="1" x="13"/>
        <item m="1" x="61"/>
        <item m="1" x="41"/>
        <item m="1" x="22"/>
        <item m="1" x="65"/>
        <item m="1" x="48"/>
        <item m="1" x="27"/>
        <item m="1" x="6"/>
        <item m="1" x="53"/>
        <item m="1" x="35"/>
        <item m="1" x="12"/>
        <item m="1" x="4"/>
        <item m="1" x="60"/>
        <item m="1" x="51"/>
        <item m="1" x="40"/>
        <item m="1" x="33"/>
        <item m="1" x="21"/>
        <item m="1" x="9"/>
        <item m="1" x="64"/>
        <item m="1" x="58"/>
        <item m="1" x="47"/>
        <item m="1" x="38"/>
        <item m="1" x="26"/>
        <item m="1" x="19"/>
        <item m="1" x="5"/>
        <item m="1" x="62"/>
        <item m="1" x="52"/>
        <item m="1" x="45"/>
        <item m="1" x="34"/>
        <item m="1" x="24"/>
        <item m="1" x="11"/>
        <item m="1" x="3"/>
        <item m="1" x="59"/>
        <item m="1" x="50"/>
        <item m="1" x="39"/>
        <item m="1" x="32"/>
        <item m="1" x="20"/>
        <item m="1" x="8"/>
        <item m="1" x="63"/>
        <item m="1" x="57"/>
        <item m="1" x="46"/>
        <item m="1" x="37"/>
        <item m="1" x="25"/>
        <item m="1" x="23"/>
        <item m="1" x="18"/>
        <item m="1" x="10"/>
        <item x="0"/>
        <item t="default"/>
      </items>
    </pivotField>
    <pivotField compact="0" outline="0" showAll="0"/>
    <pivotField compact="0" numFmtId="3" outline="0" showAll="0"/>
    <pivotField axis="axisRow" compact="0" numFmtId="3" outline="0" showAll="0" defaultSubtotal="0">
      <items count="13">
        <item m="1" x="10"/>
        <item m="1" x="8"/>
        <item m="1" x="4"/>
        <item m="1" x="7"/>
        <item m="1" x="12"/>
        <item m="1" x="3"/>
        <item m="1" x="5"/>
        <item m="1" x="6"/>
        <item m="1" x="9"/>
        <item m="1" x="11"/>
        <item m="1" x="1"/>
        <item m="1" x="2"/>
        <item x="0"/>
      </items>
    </pivotField>
    <pivotField compact="0" numFmtId="3" outline="0" showAll="0"/>
    <pivotField compact="0" numFmtId="3" outline="0" showAll="0"/>
    <pivotField compact="0" outline="0" showAll="0"/>
  </pivotFields>
  <rowFields count="2">
    <field x="3"/>
    <field x="0"/>
  </rowFields>
  <rowItems count="1">
    <i>
      <x v="12"/>
      <x v="67"/>
    </i>
  </rowItems>
  <colItems count="1">
    <i/>
  </colItems>
  <formats count="76">
    <format dxfId="96">
      <pivotArea type="all" dataOnly="0" outline="0" fieldPosition="0"/>
    </format>
    <format dxfId="95">
      <pivotArea field="3" type="button" dataOnly="0" labelOnly="1" outline="0" axis="axisRow" fieldPosition="0"/>
    </format>
    <format dxfId="94">
      <pivotArea field="0" type="button" dataOnly="0" labelOnly="1" outline="0" axis="axisRow" fieldPosition="1"/>
    </format>
    <format dxfId="93">
      <pivotArea dataOnly="0" labelOnly="1" outline="0" fieldPosition="0">
        <references count="1">
          <reference field="3" count="0"/>
        </references>
      </pivotArea>
    </format>
    <format dxfId="92">
      <pivotArea dataOnly="0" labelOnly="1" outline="0" fieldPosition="0">
        <references count="2">
          <reference field="0" count="6">
            <x v="11"/>
            <x v="25"/>
            <x v="33"/>
            <x v="43"/>
            <x v="46"/>
            <x v="50"/>
          </reference>
          <reference field="3" count="1" selected="0">
            <x v="0"/>
          </reference>
        </references>
      </pivotArea>
    </format>
    <format dxfId="91">
      <pivotArea dataOnly="0" labelOnly="1" outline="0" fieldPosition="0">
        <references count="2">
          <reference field="0" count="6">
            <x v="0"/>
            <x v="26"/>
            <x v="34"/>
            <x v="47"/>
            <x v="51"/>
            <x v="53"/>
          </reference>
          <reference field="3" count="1" selected="0">
            <x v="1"/>
          </reference>
        </references>
      </pivotArea>
    </format>
    <format dxfId="90">
      <pivotArea dataOnly="0" labelOnly="1" outline="0" fieldPosition="0">
        <references count="2">
          <reference field="0" count="6">
            <x v="27"/>
            <x v="28"/>
            <x v="48"/>
            <x v="52"/>
            <x v="54"/>
            <x v="62"/>
          </reference>
          <reference field="3" count="1" selected="0">
            <x v="2"/>
          </reference>
        </references>
      </pivotArea>
    </format>
    <format dxfId="89">
      <pivotArea dataOnly="0" labelOnly="1" outline="0" fieldPosition="0">
        <references count="2">
          <reference field="0" count="5">
            <x v="16"/>
            <x v="29"/>
            <x v="41"/>
            <x v="49"/>
            <x v="55"/>
          </reference>
          <reference field="3" count="1" selected="0">
            <x v="3"/>
          </reference>
        </references>
      </pivotArea>
    </format>
    <format dxfId="88">
      <pivotArea dataOnly="0" labelOnly="1" outline="0" fieldPosition="0">
        <references count="2">
          <reference field="0" count="5">
            <x v="12"/>
            <x v="21"/>
            <x v="30"/>
            <x v="42"/>
            <x v="56"/>
          </reference>
          <reference field="3" count="1" selected="0">
            <x v="4"/>
          </reference>
        </references>
      </pivotArea>
    </format>
    <format dxfId="87">
      <pivotArea dataOnly="0" labelOnly="1" outline="0" fieldPosition="0">
        <references count="2">
          <reference field="0" count="5">
            <x v="13"/>
            <x v="17"/>
            <x v="24"/>
            <x v="35"/>
            <x v="57"/>
          </reference>
          <reference field="3" count="1" selected="0">
            <x v="5"/>
          </reference>
        </references>
      </pivotArea>
    </format>
    <format dxfId="86">
      <pivotArea dataOnly="0" labelOnly="1" outline="0" fieldPosition="0">
        <references count="2">
          <reference field="0" count="5">
            <x v="4"/>
            <x v="14"/>
            <x v="18"/>
            <x v="37"/>
            <x v="58"/>
          </reference>
          <reference field="3" count="1" selected="0">
            <x v="6"/>
          </reference>
        </references>
      </pivotArea>
    </format>
    <format dxfId="85">
      <pivotArea dataOnly="0" labelOnly="1" outline="0" fieldPosition="0">
        <references count="2">
          <reference field="0" count="5">
            <x v="5"/>
            <x v="15"/>
            <x v="19"/>
            <x v="38"/>
            <x v="59"/>
          </reference>
          <reference field="3" count="1" selected="0">
            <x v="7"/>
          </reference>
        </references>
      </pivotArea>
    </format>
    <format dxfId="84">
      <pivotArea dataOnly="0" labelOnly="1" outline="0" fieldPosition="0">
        <references count="2">
          <reference field="0" count="5">
            <x v="6"/>
            <x v="7"/>
            <x v="20"/>
            <x v="39"/>
            <x v="60"/>
          </reference>
          <reference field="3" count="1" selected="0">
            <x v="8"/>
          </reference>
        </references>
      </pivotArea>
    </format>
    <format dxfId="83">
      <pivotArea dataOnly="0" labelOnly="1" outline="0" fieldPosition="0">
        <references count="2">
          <reference field="0" count="5">
            <x v="1"/>
            <x v="8"/>
            <x v="36"/>
            <x v="40"/>
            <x v="61"/>
          </reference>
          <reference field="3" count="1" selected="0">
            <x v="9"/>
          </reference>
        </references>
      </pivotArea>
    </format>
    <format dxfId="82">
      <pivotArea dataOnly="0" labelOnly="1" outline="0" fieldPosition="0">
        <references count="2">
          <reference field="0" count="5">
            <x v="2"/>
            <x v="9"/>
            <x v="22"/>
            <x v="31"/>
            <x v="44"/>
          </reference>
          <reference field="3" count="1" selected="0">
            <x v="10"/>
          </reference>
        </references>
      </pivotArea>
    </format>
    <format dxfId="81">
      <pivotArea dataOnly="0" labelOnly="1" outline="0" fieldPosition="0">
        <references count="2">
          <reference field="0" count="5">
            <x v="3"/>
            <x v="10"/>
            <x v="23"/>
            <x v="32"/>
            <x v="45"/>
          </reference>
          <reference field="3" count="1" selected="0">
            <x v="11"/>
          </reference>
        </references>
      </pivotArea>
    </format>
    <format dxfId="80">
      <pivotArea dataOnly="0" labelOnly="1" outline="0" fieldPosition="0">
        <references count="2">
          <reference field="0" count="1">
            <x v="50"/>
          </reference>
          <reference field="3" count="1" selected="0">
            <x v="0"/>
          </reference>
        </references>
      </pivotArea>
    </format>
    <format dxfId="79">
      <pivotArea dataOnly="0" labelOnly="1" outline="0" fieldPosition="0">
        <references count="2">
          <reference field="0" count="1">
            <x v="53"/>
          </reference>
          <reference field="3" count="1" selected="0">
            <x v="1"/>
          </reference>
        </references>
      </pivotArea>
    </format>
    <format dxfId="78">
      <pivotArea dataOnly="0" labelOnly="1" outline="0" fieldPosition="0">
        <references count="2">
          <reference field="0" count="1">
            <x v="62"/>
          </reference>
          <reference field="3" count="1" selected="0">
            <x v="2"/>
          </reference>
        </references>
      </pivotArea>
    </format>
    <format dxfId="77">
      <pivotArea dataOnly="0" labelOnly="1" outline="0" fieldPosition="0">
        <references count="2">
          <reference field="0" count="1">
            <x v="55"/>
          </reference>
          <reference field="3" count="1" selected="0">
            <x v="3"/>
          </reference>
        </references>
      </pivotArea>
    </format>
    <format dxfId="76">
      <pivotArea dataOnly="0" labelOnly="1" outline="0" fieldPosition="0">
        <references count="2">
          <reference field="0" count="1">
            <x v="56"/>
          </reference>
          <reference field="3" count="1" selected="0">
            <x v="4"/>
          </reference>
        </references>
      </pivotArea>
    </format>
    <format dxfId="75">
      <pivotArea dataOnly="0" labelOnly="1" outline="0" fieldPosition="0">
        <references count="2">
          <reference field="0" count="1">
            <x v="57"/>
          </reference>
          <reference field="3" count="1" selected="0">
            <x v="5"/>
          </reference>
        </references>
      </pivotArea>
    </format>
    <format dxfId="74">
      <pivotArea dataOnly="0" labelOnly="1" outline="0" fieldPosition="0">
        <references count="2">
          <reference field="0" count="1">
            <x v="58"/>
          </reference>
          <reference field="3" count="1" selected="0">
            <x v="6"/>
          </reference>
        </references>
      </pivotArea>
    </format>
    <format dxfId="73">
      <pivotArea dataOnly="0" labelOnly="1" outline="0" fieldPosition="0">
        <references count="2">
          <reference field="0" count="1">
            <x v="59"/>
          </reference>
          <reference field="3" count="1" selected="0">
            <x v="7"/>
          </reference>
        </references>
      </pivotArea>
    </format>
    <format dxfId="72">
      <pivotArea dataOnly="0" labelOnly="1" outline="0" fieldPosition="0">
        <references count="2">
          <reference field="0" count="1">
            <x v="60"/>
          </reference>
          <reference field="3" count="1" selected="0">
            <x v="8"/>
          </reference>
        </references>
      </pivotArea>
    </format>
    <format dxfId="71">
      <pivotArea dataOnly="0" labelOnly="1" outline="0" fieldPosition="0">
        <references count="2">
          <reference field="0" count="1">
            <x v="61"/>
          </reference>
          <reference field="3" count="1" selected="0">
            <x v="9"/>
          </reference>
        </references>
      </pivotArea>
    </format>
    <format dxfId="70">
      <pivotArea dataOnly="0" labelOnly="1" outline="0" fieldPosition="0">
        <references count="2">
          <reference field="0" count="1">
            <x v="44"/>
          </reference>
          <reference field="3" count="1" selected="0">
            <x v="10"/>
          </reference>
        </references>
      </pivotArea>
    </format>
    <format dxfId="69">
      <pivotArea dataOnly="0" labelOnly="1" outline="0" fieldPosition="0">
        <references count="2">
          <reference field="0" count="1">
            <x v="45"/>
          </reference>
          <reference field="3" count="1" selected="0">
            <x v="11"/>
          </reference>
        </references>
      </pivotArea>
    </format>
    <format dxfId="68">
      <pivotArea dataOnly="0" labelOnly="1" outline="0" fieldPosition="0">
        <references count="2">
          <reference field="0" count="6">
            <x v="0"/>
            <x v="4"/>
            <x v="7"/>
            <x v="15"/>
            <x v="32"/>
            <x v="58"/>
          </reference>
          <reference field="3" count="1" selected="0">
            <x v="11"/>
          </reference>
        </references>
      </pivotArea>
    </format>
    <format dxfId="67">
      <pivotArea dataOnly="0" labelOnly="1" outline="0" fieldPosition="0">
        <references count="2">
          <reference field="0" count="5">
            <x v="3"/>
            <x v="6"/>
            <x v="14"/>
            <x v="31"/>
            <x v="57"/>
          </reference>
          <reference field="3" count="1" selected="0">
            <x v="10"/>
          </reference>
        </references>
      </pivotArea>
    </format>
    <format dxfId="66">
      <pivotArea dataOnly="0" labelOnly="1" outline="0" fieldPosition="0">
        <references count="2">
          <reference field="0" count="5">
            <x v="2"/>
            <x v="13"/>
            <x v="44"/>
            <x v="46"/>
            <x v="56"/>
          </reference>
          <reference field="3" count="1" selected="0">
            <x v="9"/>
          </reference>
        </references>
      </pivotArea>
    </format>
    <format dxfId="65">
      <pivotArea dataOnly="0" labelOnly="1" outline="0" fieldPosition="0">
        <references count="2">
          <reference field="0" count="5">
            <x v="1"/>
            <x v="12"/>
            <x v="43"/>
            <x v="45"/>
            <x v="55"/>
          </reference>
          <reference field="3" count="1" selected="0">
            <x v="8"/>
          </reference>
        </references>
      </pivotArea>
    </format>
    <format dxfId="64">
      <pivotArea dataOnly="0" labelOnly="1" outline="0" fieldPosition="0">
        <references count="2">
          <reference field="0" count="5">
            <x v="11"/>
            <x v="34"/>
            <x v="39"/>
            <x v="54"/>
            <x v="60"/>
          </reference>
          <reference field="3" count="1" selected="0">
            <x v="7"/>
          </reference>
        </references>
      </pivotArea>
    </format>
    <format dxfId="63">
      <pivotArea dataOnly="0" labelOnly="1" outline="0" fieldPosition="0">
        <references count="2">
          <reference field="0" count="5">
            <x v="10"/>
            <x v="33"/>
            <x v="38"/>
            <x v="53"/>
            <x v="59"/>
          </reference>
          <reference field="3" count="1" selected="0">
            <x v="6"/>
          </reference>
        </references>
      </pivotArea>
    </format>
    <format dxfId="62">
      <pivotArea dataOnly="0" labelOnly="1" outline="0" fieldPosition="0">
        <references count="2">
          <reference field="0" count="6">
            <x v="9"/>
            <x v="23"/>
            <x v="41"/>
            <x v="42"/>
            <x v="52"/>
            <x v="62"/>
          </reference>
          <reference field="3" count="1" selected="0">
            <x v="5"/>
          </reference>
        </references>
      </pivotArea>
    </format>
    <format dxfId="61">
      <pivotArea dataOnly="0" labelOnly="1" outline="0" fieldPosition="0">
        <references count="2">
          <reference field="0" count="6">
            <x v="20"/>
            <x v="27"/>
            <x v="30"/>
            <x v="40"/>
            <x v="51"/>
            <x v="61"/>
          </reference>
          <reference field="3" count="1" selected="0">
            <x v="4"/>
          </reference>
        </references>
      </pivotArea>
    </format>
    <format dxfId="60">
      <pivotArea dataOnly="0" labelOnly="1" outline="0" fieldPosition="0">
        <references count="2">
          <reference field="0" count="6">
            <x v="19"/>
            <x v="26"/>
            <x v="29"/>
            <x v="37"/>
            <x v="50"/>
            <x v="66"/>
          </reference>
          <reference field="3" count="1" selected="0">
            <x v="3"/>
          </reference>
        </references>
      </pivotArea>
    </format>
    <format dxfId="59">
      <pivotArea dataOnly="0" labelOnly="1" outline="0" fieldPosition="0">
        <references count="2">
          <reference field="0" count="6">
            <x v="18"/>
            <x v="25"/>
            <x v="28"/>
            <x v="36"/>
            <x v="49"/>
            <x v="65"/>
          </reference>
          <reference field="3" count="1" selected="0">
            <x v="2"/>
          </reference>
        </references>
      </pivotArea>
    </format>
    <format dxfId="58">
      <pivotArea dataOnly="0" labelOnly="1" outline="0" fieldPosition="0">
        <references count="2">
          <reference field="0" count="6">
            <x v="17"/>
            <x v="22"/>
            <x v="24"/>
            <x v="35"/>
            <x v="48"/>
            <x v="64"/>
          </reference>
          <reference field="3" count="1" selected="0">
            <x v="1"/>
          </reference>
        </references>
      </pivotArea>
    </format>
    <format dxfId="57">
      <pivotArea dataOnly="0" labelOnly="1" outline="0" fieldPosition="0">
        <references count="2">
          <reference field="0" count="6">
            <x v="5"/>
            <x v="8"/>
            <x v="16"/>
            <x v="21"/>
            <x v="47"/>
            <x v="63"/>
          </reference>
          <reference field="3" count="1" selected="0">
            <x v="0"/>
          </reference>
        </references>
      </pivotArea>
    </format>
    <format dxfId="56">
      <pivotArea dataOnly="0" labelOnly="1" outline="0" fieldPosition="0">
        <references count="2">
          <reference field="0" count="5">
            <x v="7"/>
            <x v="27"/>
            <x v="42"/>
            <x v="47"/>
            <x v="61"/>
          </reference>
          <reference field="3" count="1" selected="0">
            <x v="11"/>
          </reference>
        </references>
      </pivotArea>
    </format>
    <format dxfId="55">
      <pivotArea dataOnly="0" labelOnly="1" outline="0" fieldPosition="0">
        <references count="2">
          <reference field="0" count="5">
            <x v="2"/>
            <x v="20"/>
            <x v="41"/>
            <x v="46"/>
            <x v="53"/>
          </reference>
          <reference field="3" count="1" selected="0">
            <x v="10"/>
          </reference>
        </references>
      </pivotArea>
    </format>
    <format dxfId="54">
      <pivotArea dataOnly="0" labelOnly="1" outline="0" fieldPosition="0">
        <references count="2">
          <reference field="0" count="5">
            <x v="11"/>
            <x v="19"/>
            <x v="40"/>
            <x v="45"/>
            <x v="52"/>
          </reference>
          <reference field="3" count="1" selected="0">
            <x v="9"/>
          </reference>
        </references>
      </pivotArea>
    </format>
    <format dxfId="53">
      <pivotArea dataOnly="0" labelOnly="1" outline="0" fieldPosition="0">
        <references count="2">
          <reference field="0" count="5">
            <x v="10"/>
            <x v="18"/>
            <x v="44"/>
            <x v="51"/>
            <x v="58"/>
          </reference>
          <reference field="3" count="1" selected="0">
            <x v="8"/>
          </reference>
        </references>
      </pivotArea>
    </format>
    <format dxfId="52">
      <pivotArea dataOnly="0" labelOnly="1" outline="0" fieldPosition="0">
        <references count="2">
          <reference field="0" count="5">
            <x v="12"/>
            <x v="17"/>
            <x v="22"/>
            <x v="39"/>
            <x v="57"/>
          </reference>
          <reference field="3" count="1" selected="0">
            <x v="7"/>
          </reference>
        </references>
      </pivotArea>
    </format>
    <format dxfId="51">
      <pivotArea dataOnly="0" labelOnly="1" outline="0" fieldPosition="0">
        <references count="2">
          <reference field="0" count="5">
            <x v="15"/>
            <x v="16"/>
            <x v="25"/>
            <x v="38"/>
            <x v="50"/>
          </reference>
          <reference field="3" count="1" selected="0">
            <x v="6"/>
          </reference>
        </references>
      </pivotArea>
    </format>
    <format dxfId="50">
      <pivotArea dataOnly="0" labelOnly="1" outline="0" fieldPosition="0">
        <references count="2">
          <reference field="0" count="5">
            <x v="5"/>
            <x v="14"/>
            <x v="34"/>
            <x v="37"/>
            <x v="49"/>
          </reference>
          <reference field="3" count="1" selected="0">
            <x v="5"/>
          </reference>
        </references>
      </pivotArea>
    </format>
    <format dxfId="49">
      <pivotArea dataOnly="0" labelOnly="1" outline="0" fieldPosition="0">
        <references count="2">
          <reference field="0" count="5">
            <x v="4"/>
            <x v="13"/>
            <x v="21"/>
            <x v="33"/>
            <x v="60"/>
          </reference>
          <reference field="3" count="1" selected="0">
            <x v="4"/>
          </reference>
        </references>
      </pivotArea>
    </format>
    <format dxfId="48">
      <pivotArea dataOnly="0" labelOnly="1" outline="0" fieldPosition="0">
        <references count="2">
          <reference field="0" count="5">
            <x v="3"/>
            <x v="32"/>
            <x v="36"/>
            <x v="43"/>
            <x v="59"/>
          </reference>
          <reference field="3" count="1" selected="0">
            <x v="3"/>
          </reference>
        </references>
      </pivotArea>
    </format>
    <format dxfId="47">
      <pivotArea dataOnly="0" labelOnly="1" outline="0" fieldPosition="0">
        <references count="2">
          <reference field="0" count="5">
            <x v="26"/>
            <x v="30"/>
            <x v="31"/>
            <x v="35"/>
            <x v="56"/>
          </reference>
          <reference field="3" count="1" selected="0">
            <x v="2"/>
          </reference>
        </references>
      </pivotArea>
    </format>
    <format dxfId="46">
      <pivotArea dataOnly="0" labelOnly="1" outline="0" fieldPosition="0">
        <references count="2">
          <reference field="0" count="6">
            <x v="1"/>
            <x v="6"/>
            <x v="9"/>
            <x v="24"/>
            <x v="29"/>
            <x v="55"/>
          </reference>
          <reference field="3" count="1" selected="0">
            <x v="1"/>
          </reference>
        </references>
      </pivotArea>
    </format>
    <format dxfId="45">
      <pivotArea dataOnly="0" labelOnly="1" outline="0" fieldPosition="0">
        <references count="2">
          <reference field="0" count="6">
            <x v="0"/>
            <x v="8"/>
            <x v="23"/>
            <x v="28"/>
            <x v="48"/>
            <x v="54"/>
          </reference>
          <reference field="3" count="1" selected="0">
            <x v="0"/>
          </reference>
        </references>
      </pivotArea>
    </format>
    <format dxfId="44">
      <pivotArea dataOnly="0" labelOnly="1" outline="0" fieldPosition="0">
        <references count="1">
          <reference field="3" count="1">
            <x v="0"/>
          </reference>
        </references>
      </pivotArea>
    </format>
    <format dxfId="43">
      <pivotArea dataOnly="0" labelOnly="1" outline="0" fieldPosition="0">
        <references count="2">
          <reference field="0" count="6">
            <x v="0"/>
            <x v="2"/>
            <x v="19"/>
            <x v="25"/>
            <x v="40"/>
            <x v="59"/>
          </reference>
          <reference field="3" count="1" selected="0">
            <x v="0"/>
          </reference>
        </references>
      </pivotArea>
    </format>
    <format dxfId="42">
      <pivotArea dataOnly="0" labelOnly="1" outline="0" fieldPosition="0">
        <references count="1">
          <reference field="3" count="1">
            <x v="1"/>
          </reference>
        </references>
      </pivotArea>
    </format>
    <format dxfId="41">
      <pivotArea dataOnly="0" labelOnly="1" outline="0" fieldPosition="0">
        <references count="2">
          <reference field="0" count="6">
            <x v="1"/>
            <x v="3"/>
            <x v="20"/>
            <x v="26"/>
            <x v="41"/>
            <x v="60"/>
          </reference>
          <reference field="3" count="1" selected="0">
            <x v="1"/>
          </reference>
        </references>
      </pivotArea>
    </format>
    <format dxfId="40">
      <pivotArea dataOnly="0" labelOnly="1" outline="0" fieldPosition="0">
        <references count="1">
          <reference field="3" count="1">
            <x v="2"/>
          </reference>
        </references>
      </pivotArea>
    </format>
    <format dxfId="39">
      <pivotArea dataOnly="0" labelOnly="1" outline="0" fieldPosition="0">
        <references count="2">
          <reference field="0" count="5">
            <x v="4"/>
            <x v="23"/>
            <x v="45"/>
            <x v="49"/>
            <x v="61"/>
          </reference>
          <reference field="3" count="1" selected="0">
            <x v="2"/>
          </reference>
        </references>
      </pivotArea>
    </format>
    <format dxfId="38">
      <pivotArea dataOnly="0" labelOnly="1" outline="0" fieldPosition="0">
        <references count="1">
          <reference field="3" count="1">
            <x v="3"/>
          </reference>
        </references>
      </pivotArea>
    </format>
    <format dxfId="37">
      <pivotArea dataOnly="0" labelOnly="1" outline="0" fieldPosition="0">
        <references count="2">
          <reference field="0" count="6">
            <x v="22"/>
            <x v="24"/>
            <x v="46"/>
            <x v="47"/>
            <x v="50"/>
            <x v="62"/>
          </reference>
          <reference field="3" count="1" selected="0">
            <x v="3"/>
          </reference>
        </references>
      </pivotArea>
    </format>
    <format dxfId="36">
      <pivotArea dataOnly="0" labelOnly="1" outline="0" fieldPosition="0">
        <references count="1">
          <reference field="3" count="1">
            <x v="4"/>
          </reference>
        </references>
      </pivotArea>
    </format>
    <format dxfId="35">
      <pivotArea dataOnly="0" labelOnly="1" outline="0" fieldPosition="0">
        <references count="2">
          <reference field="0" count="6">
            <x v="27"/>
            <x v="36"/>
            <x v="42"/>
            <x v="48"/>
            <x v="51"/>
            <x v="65"/>
          </reference>
          <reference field="3" count="1" selected="0">
            <x v="4"/>
          </reference>
        </references>
      </pivotArea>
    </format>
    <format dxfId="34">
      <pivotArea dataOnly="0" labelOnly="1" outline="0" fieldPosition="0">
        <references count="1">
          <reference field="3" count="1">
            <x v="5"/>
          </reference>
        </references>
      </pivotArea>
    </format>
    <format dxfId="33">
      <pivotArea dataOnly="0" labelOnly="1" outline="0" fieldPosition="0">
        <references count="2">
          <reference field="0" count="6">
            <x v="6"/>
            <x v="28"/>
            <x v="37"/>
            <x v="43"/>
            <x v="52"/>
            <x v="63"/>
          </reference>
          <reference field="3" count="1" selected="0">
            <x v="5"/>
          </reference>
        </references>
      </pivotArea>
    </format>
    <format dxfId="32">
      <pivotArea dataOnly="0" labelOnly="1" outline="0" fieldPosition="0">
        <references count="1">
          <reference field="3" count="1">
            <x v="6"/>
          </reference>
        </references>
      </pivotArea>
    </format>
    <format dxfId="31">
      <pivotArea dataOnly="0" labelOnly="1" outline="0" fieldPosition="0">
        <references count="2">
          <reference field="0" count="6">
            <x v="7"/>
            <x v="16"/>
            <x v="29"/>
            <x v="44"/>
            <x v="53"/>
            <x v="64"/>
          </reference>
          <reference field="3" count="1" selected="0">
            <x v="6"/>
          </reference>
        </references>
      </pivotArea>
    </format>
    <format dxfId="30">
      <pivotArea dataOnly="0" labelOnly="1" outline="0" fieldPosition="0">
        <references count="1">
          <reference field="3" count="1">
            <x v="7"/>
          </reference>
        </references>
      </pivotArea>
    </format>
    <format dxfId="29">
      <pivotArea dataOnly="0" labelOnly="1" outline="0" fieldPosition="0">
        <references count="2">
          <reference field="0" count="6">
            <x v="8"/>
            <x v="11"/>
            <x v="17"/>
            <x v="30"/>
            <x v="54"/>
            <x v="66"/>
          </reference>
          <reference field="3" count="1" selected="0">
            <x v="7"/>
          </reference>
        </references>
      </pivotArea>
    </format>
    <format dxfId="28">
      <pivotArea dataOnly="0" labelOnly="1" outline="0" fieldPosition="0">
        <references count="1">
          <reference field="3" count="1">
            <x v="8"/>
          </reference>
        </references>
      </pivotArea>
    </format>
    <format dxfId="27">
      <pivotArea dataOnly="0" labelOnly="1" outline="0" fieldPosition="0">
        <references count="2">
          <reference field="0" count="5">
            <x v="9"/>
            <x v="12"/>
            <x v="18"/>
            <x v="33"/>
            <x v="55"/>
          </reference>
          <reference field="3" count="1" selected="0">
            <x v="8"/>
          </reference>
        </references>
      </pivotArea>
    </format>
    <format dxfId="26">
      <pivotArea dataOnly="0" labelOnly="1" outline="0" fieldPosition="0">
        <references count="1">
          <reference field="3" count="1">
            <x v="9"/>
          </reference>
        </references>
      </pivotArea>
    </format>
    <format dxfId="25">
      <pivotArea dataOnly="0" labelOnly="1" outline="0" fieldPosition="0">
        <references count="2">
          <reference field="0" count="5">
            <x v="10"/>
            <x v="13"/>
            <x v="31"/>
            <x v="34"/>
            <x v="56"/>
          </reference>
          <reference field="3" count="1" selected="0">
            <x v="9"/>
          </reference>
        </references>
      </pivotArea>
    </format>
    <format dxfId="24">
      <pivotArea dataOnly="0" labelOnly="1" outline="0" fieldPosition="0">
        <references count="1">
          <reference field="3" count="1">
            <x v="10"/>
          </reference>
        </references>
      </pivotArea>
    </format>
    <format dxfId="23">
      <pivotArea dataOnly="0" labelOnly="1" outline="0" fieldPosition="0">
        <references count="2">
          <reference field="0" count="5">
            <x v="5"/>
            <x v="14"/>
            <x v="32"/>
            <x v="35"/>
            <x v="57"/>
          </reference>
          <reference field="3" count="1" selected="0">
            <x v="10"/>
          </reference>
        </references>
      </pivotArea>
    </format>
    <format dxfId="22">
      <pivotArea dataOnly="0" labelOnly="1" outline="0" fieldPosition="0">
        <references count="1">
          <reference field="3" count="1">
            <x v="11"/>
          </reference>
        </references>
      </pivotArea>
    </format>
    <format dxfId="21">
      <pivotArea dataOnly="0" labelOnly="1" outline="0" fieldPosition="0">
        <references count="2">
          <reference field="0" count="5">
            <x v="15"/>
            <x v="21"/>
            <x v="38"/>
            <x v="39"/>
            <x v="58"/>
          </reference>
          <reference field="3" count="1" selected="0">
            <x v="11"/>
          </reference>
        </references>
      </pivotArea>
    </format>
  </formats>
  <pivotTableStyleInfo name="PivotStyleLight8"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1:W58"/>
  <sheetViews>
    <sheetView tabSelected="1" zoomScale="90" zoomScaleNormal="90" workbookViewId="0">
      <pane xSplit="2" ySplit="14" topLeftCell="C15" activePane="bottomRight" state="frozen"/>
      <selection activeCell="G20" sqref="G20"/>
      <selection pane="topRight" activeCell="G20" sqref="G20"/>
      <selection pane="bottomLeft" activeCell="G20" sqref="G20"/>
      <selection pane="bottomRight"/>
    </sheetView>
  </sheetViews>
  <sheetFormatPr defaultRowHeight="15" x14ac:dyDescent="0.25"/>
  <cols>
    <col min="1" max="1" width="3.5703125" customWidth="1"/>
    <col min="2" max="2" width="14.28515625" style="47" customWidth="1"/>
    <col min="3" max="3" width="50" customWidth="1"/>
    <col min="4" max="5" width="12.85546875" style="47" customWidth="1"/>
    <col min="6" max="22" width="12.85546875" style="55" customWidth="1"/>
    <col min="23" max="23" width="107.140625" style="66" customWidth="1"/>
  </cols>
  <sheetData>
    <row r="1" spans="1:23" ht="15.75" thickBot="1" x14ac:dyDescent="0.3">
      <c r="A1" s="45" t="str">
        <f>Data1!$D$8</f>
        <v>Local Government By-Election</v>
      </c>
      <c r="V1" s="81"/>
      <c r="W1" s="45" t="s">
        <v>116</v>
      </c>
    </row>
    <row r="2" spans="1:23" ht="15.75" thickBot="1" x14ac:dyDescent="0.3">
      <c r="A2" s="45" t="str">
        <f>Data1!$D$9</f>
        <v>Thursday, 4 March 2021</v>
      </c>
      <c r="D2" s="69">
        <f>$V$35</f>
        <v>2821</v>
      </c>
      <c r="E2" s="189" t="s">
        <v>20</v>
      </c>
      <c r="F2" s="190"/>
      <c r="G2" s="191"/>
      <c r="V2" s="82"/>
      <c r="W2" s="45" t="s">
        <v>117</v>
      </c>
    </row>
    <row r="3" spans="1:23" ht="15.75" thickBot="1" x14ac:dyDescent="0.3">
      <c r="A3" s="45" t="str">
        <f>CONCATENATE(Data1!$D$10," Constituency")</f>
        <v>Ward 13 - Fortissat Constituency</v>
      </c>
      <c r="D3" s="69">
        <f>$F$35</f>
        <v>12094</v>
      </c>
      <c r="E3" s="189" t="s">
        <v>89</v>
      </c>
      <c r="F3" s="190"/>
      <c r="G3" s="191"/>
      <c r="V3" s="73" t="s">
        <v>90</v>
      </c>
      <c r="W3" s="45" t="s">
        <v>91</v>
      </c>
    </row>
    <row r="4" spans="1:23" ht="7.5" customHeight="1" thickBot="1" x14ac:dyDescent="0.3">
      <c r="W4" s="43"/>
    </row>
    <row r="5" spans="1:23" ht="15.75" thickBot="1" x14ac:dyDescent="0.3">
      <c r="A5" s="56" t="s">
        <v>11</v>
      </c>
      <c r="D5" s="80">
        <f>IFERROR(ROUND($D$2/$D$3,4),0)</f>
        <v>0.23330000000000001</v>
      </c>
      <c r="E5" s="189" t="s">
        <v>83</v>
      </c>
      <c r="F5" s="190"/>
      <c r="G5" s="191"/>
      <c r="W5" s="43"/>
    </row>
    <row r="6" spans="1:23" x14ac:dyDescent="0.25">
      <c r="W6" s="43"/>
    </row>
    <row r="7" spans="1:23" ht="15.75" thickBot="1" x14ac:dyDescent="0.3">
      <c r="B7" s="74" t="s">
        <v>42</v>
      </c>
      <c r="C7" s="63" t="s">
        <v>43</v>
      </c>
      <c r="D7" s="74" t="s">
        <v>44</v>
      </c>
      <c r="E7" s="74" t="s">
        <v>45</v>
      </c>
      <c r="F7" s="74" t="s">
        <v>46</v>
      </c>
      <c r="G7" s="74" t="s">
        <v>47</v>
      </c>
      <c r="H7" s="74" t="s">
        <v>48</v>
      </c>
      <c r="I7" s="74" t="s">
        <v>57</v>
      </c>
      <c r="J7" s="74" t="s">
        <v>58</v>
      </c>
      <c r="K7" s="74" t="s">
        <v>61</v>
      </c>
      <c r="L7" s="74" t="s">
        <v>62</v>
      </c>
      <c r="M7" s="74" t="s">
        <v>67</v>
      </c>
      <c r="N7" s="74" t="s">
        <v>68</v>
      </c>
      <c r="O7" s="74" t="s">
        <v>69</v>
      </c>
      <c r="P7" s="74" t="s">
        <v>70</v>
      </c>
      <c r="Q7" s="74" t="s">
        <v>71</v>
      </c>
      <c r="R7" s="74" t="s">
        <v>72</v>
      </c>
      <c r="S7" s="74" t="s">
        <v>73</v>
      </c>
      <c r="T7" s="74" t="s">
        <v>74</v>
      </c>
      <c r="U7" s="74" t="s">
        <v>81</v>
      </c>
      <c r="V7" s="74" t="s">
        <v>92</v>
      </c>
      <c r="W7" s="43"/>
    </row>
    <row r="8" spans="1:23" ht="15.75" thickBot="1" x14ac:dyDescent="0.3">
      <c r="B8" s="195" t="s">
        <v>88</v>
      </c>
      <c r="C8" s="196"/>
      <c r="D8" s="196"/>
      <c r="E8" s="196"/>
      <c r="F8" s="196"/>
      <c r="G8" s="197"/>
      <c r="H8" s="177"/>
      <c r="I8" s="67"/>
      <c r="J8" s="67"/>
      <c r="W8" s="43"/>
    </row>
    <row r="9" spans="1:23" ht="15.75" thickBot="1" x14ac:dyDescent="0.3">
      <c r="B9" s="68" t="s">
        <v>107</v>
      </c>
      <c r="C9" s="65"/>
      <c r="D9" s="70"/>
      <c r="E9" s="70"/>
      <c r="F9" s="70"/>
      <c r="G9" s="71" t="s">
        <v>50</v>
      </c>
      <c r="H9" s="71" t="s">
        <v>51</v>
      </c>
      <c r="I9" s="71" t="s">
        <v>52</v>
      </c>
      <c r="J9" s="71" t="s">
        <v>56</v>
      </c>
      <c r="K9" s="71" t="s">
        <v>60</v>
      </c>
      <c r="L9" s="72"/>
      <c r="N9" s="87" t="s">
        <v>94</v>
      </c>
      <c r="O9" s="179"/>
      <c r="P9" s="88" t="s">
        <v>95</v>
      </c>
      <c r="Q9" s="179"/>
      <c r="R9" s="88" t="s">
        <v>96</v>
      </c>
      <c r="S9" s="179"/>
      <c r="T9" s="88" t="s">
        <v>97</v>
      </c>
      <c r="U9" s="88" t="s">
        <v>98</v>
      </c>
      <c r="V9" s="179"/>
      <c r="W9" s="43"/>
    </row>
    <row r="10" spans="1:23" ht="15" customHeight="1" x14ac:dyDescent="0.25">
      <c r="B10" s="201" t="s">
        <v>79</v>
      </c>
      <c r="C10" s="204" t="s">
        <v>30</v>
      </c>
      <c r="D10" s="207" t="s">
        <v>78</v>
      </c>
      <c r="E10" s="207" t="s">
        <v>80</v>
      </c>
      <c r="F10" s="207" t="s">
        <v>41</v>
      </c>
      <c r="G10" s="207" t="s">
        <v>54</v>
      </c>
      <c r="H10" s="207" t="s">
        <v>53</v>
      </c>
      <c r="I10" s="207" t="s">
        <v>49</v>
      </c>
      <c r="J10" s="207" t="s">
        <v>55</v>
      </c>
      <c r="K10" s="207" t="s">
        <v>59</v>
      </c>
      <c r="L10" s="216" t="s">
        <v>63</v>
      </c>
      <c r="M10" s="210" t="s">
        <v>84</v>
      </c>
      <c r="N10" s="213" t="s">
        <v>119</v>
      </c>
      <c r="O10" s="198" t="s">
        <v>64</v>
      </c>
      <c r="P10" s="183" t="s">
        <v>75</v>
      </c>
      <c r="Q10" s="198" t="s">
        <v>65</v>
      </c>
      <c r="R10" s="183" t="s">
        <v>76</v>
      </c>
      <c r="S10" s="198" t="s">
        <v>66</v>
      </c>
      <c r="T10" s="183" t="s">
        <v>77</v>
      </c>
      <c r="U10" s="180" t="s">
        <v>93</v>
      </c>
      <c r="V10" s="186" t="s">
        <v>20</v>
      </c>
      <c r="W10" s="43"/>
    </row>
    <row r="11" spans="1:23" ht="15" customHeight="1" x14ac:dyDescent="0.25">
      <c r="B11" s="202"/>
      <c r="C11" s="205"/>
      <c r="D11" s="208"/>
      <c r="E11" s="208"/>
      <c r="F11" s="208"/>
      <c r="G11" s="208"/>
      <c r="H11" s="208"/>
      <c r="I11" s="208"/>
      <c r="J11" s="208"/>
      <c r="K11" s="208"/>
      <c r="L11" s="217"/>
      <c r="M11" s="211"/>
      <c r="N11" s="214"/>
      <c r="O11" s="199"/>
      <c r="P11" s="184"/>
      <c r="Q11" s="199"/>
      <c r="R11" s="184"/>
      <c r="S11" s="199"/>
      <c r="T11" s="184"/>
      <c r="U11" s="181"/>
      <c r="V11" s="187"/>
      <c r="W11" s="43"/>
    </row>
    <row r="12" spans="1:23" ht="15" customHeight="1" x14ac:dyDescent="0.25">
      <c r="B12" s="202"/>
      <c r="C12" s="205"/>
      <c r="D12" s="208"/>
      <c r="E12" s="208"/>
      <c r="F12" s="208"/>
      <c r="G12" s="208"/>
      <c r="H12" s="208"/>
      <c r="I12" s="208"/>
      <c r="J12" s="208"/>
      <c r="K12" s="208"/>
      <c r="L12" s="217"/>
      <c r="M12" s="211"/>
      <c r="N12" s="214"/>
      <c r="O12" s="199"/>
      <c r="P12" s="184"/>
      <c r="Q12" s="199"/>
      <c r="R12" s="184"/>
      <c r="S12" s="199"/>
      <c r="T12" s="184"/>
      <c r="U12" s="181"/>
      <c r="V12" s="187"/>
      <c r="W12" s="43"/>
    </row>
    <row r="13" spans="1:23" ht="15.75" thickBot="1" x14ac:dyDescent="0.3">
      <c r="B13" s="202"/>
      <c r="C13" s="205"/>
      <c r="D13" s="208"/>
      <c r="E13" s="208"/>
      <c r="F13" s="208"/>
      <c r="G13" s="208"/>
      <c r="H13" s="208"/>
      <c r="I13" s="208"/>
      <c r="J13" s="208"/>
      <c r="K13" s="208"/>
      <c r="L13" s="217"/>
      <c r="M13" s="211"/>
      <c r="N13" s="214"/>
      <c r="O13" s="199"/>
      <c r="P13" s="184"/>
      <c r="Q13" s="199"/>
      <c r="R13" s="184"/>
      <c r="S13" s="199"/>
      <c r="T13" s="184"/>
      <c r="U13" s="181"/>
      <c r="V13" s="187"/>
      <c r="W13" s="43"/>
    </row>
    <row r="14" spans="1:23" ht="15.75" thickBot="1" x14ac:dyDescent="0.3">
      <c r="B14" s="203"/>
      <c r="C14" s="206"/>
      <c r="D14" s="209"/>
      <c r="E14" s="209"/>
      <c r="F14" s="209"/>
      <c r="G14" s="209"/>
      <c r="H14" s="209"/>
      <c r="I14" s="209"/>
      <c r="J14" s="209"/>
      <c r="K14" s="209"/>
      <c r="L14" s="218"/>
      <c r="M14" s="212"/>
      <c r="N14" s="215"/>
      <c r="O14" s="200"/>
      <c r="P14" s="185"/>
      <c r="Q14" s="200"/>
      <c r="R14" s="185"/>
      <c r="S14" s="200"/>
      <c r="T14" s="185"/>
      <c r="U14" s="182"/>
      <c r="V14" s="188"/>
      <c r="W14" s="79" t="s">
        <v>82</v>
      </c>
    </row>
    <row r="15" spans="1:23" ht="7.5" customHeight="1" thickBot="1" x14ac:dyDescent="0.3">
      <c r="B15" s="75"/>
      <c r="C15" s="44"/>
      <c r="D15" s="76"/>
      <c r="E15" s="76"/>
      <c r="F15" s="46"/>
      <c r="G15" s="46"/>
      <c r="H15" s="46"/>
      <c r="I15" s="46"/>
      <c r="J15" s="46"/>
      <c r="K15" s="46"/>
      <c r="L15" s="46"/>
      <c r="M15" s="46"/>
      <c r="N15" s="46"/>
      <c r="O15" s="46"/>
      <c r="P15" s="46"/>
      <c r="Q15" s="46"/>
      <c r="R15" s="46"/>
      <c r="S15" s="46"/>
      <c r="T15" s="46"/>
      <c r="U15" s="46"/>
      <c r="V15" s="46"/>
      <c r="W15" s="78"/>
    </row>
    <row r="16" spans="1:23" s="62" customFormat="1" ht="15.75" x14ac:dyDescent="0.25">
      <c r="B16" s="96">
        <v>1</v>
      </c>
      <c r="C16" s="97" t="str">
        <f t="shared" ref="C16:C28" si="0">_xlfn.IFNA(VLOOKUP($B16,ElectorateData,2,FALSE),"Polling Place X.")</f>
        <v>Bonkle Church Hall</v>
      </c>
      <c r="D16" s="98">
        <f t="shared" ref="D16:D28" si="1">_xlfn.IFNA(VLOOKUP($B16,ElectorateData,3,FALSE),"Stat. X.")</f>
        <v>1</v>
      </c>
      <c r="E16" s="98" t="str">
        <f t="shared" ref="E16:E28" si="2">_xlfn.IFNA(VLOOKUP($B16,ElectorateData,4,FALSE),"Table X.")</f>
        <v>N/A</v>
      </c>
      <c r="F16" s="99">
        <f t="shared" ref="F16:F28" si="3">_xlfn.IFNA(VLOOKUP($B16,ElectorateData,5,FALSE),"Error")</f>
        <v>251</v>
      </c>
      <c r="G16" s="99">
        <f t="shared" ref="G16:G28" si="4">_xlfn.IFNA(VLOOKUP($B16,ElectorateData,6,FALSE),"Error")</f>
        <v>300</v>
      </c>
      <c r="H16" s="100">
        <v>91</v>
      </c>
      <c r="I16" s="100">
        <v>1</v>
      </c>
      <c r="J16" s="99">
        <f>H16-I16</f>
        <v>90</v>
      </c>
      <c r="K16" s="99">
        <f>G16-H16</f>
        <v>209</v>
      </c>
      <c r="L16" s="101">
        <v>209</v>
      </c>
      <c r="M16" s="102">
        <f>L16-K16</f>
        <v>0</v>
      </c>
      <c r="N16" s="103">
        <f>$J16</f>
        <v>90</v>
      </c>
      <c r="O16" s="104">
        <v>90</v>
      </c>
      <c r="P16" s="105">
        <f>O16-$N16</f>
        <v>0</v>
      </c>
      <c r="Q16" s="104"/>
      <c r="R16" s="105">
        <f>IF($P16=0,0,$Q16-$N16)</f>
        <v>0</v>
      </c>
      <c r="S16" s="104"/>
      <c r="T16" s="105">
        <f>IF($S16=0,0,$S16-$N16)</f>
        <v>0</v>
      </c>
      <c r="U16" s="103">
        <f>$V16-$N16</f>
        <v>0</v>
      </c>
      <c r="V16" s="106">
        <v>90</v>
      </c>
      <c r="W16" s="107" t="s">
        <v>142</v>
      </c>
    </row>
    <row r="17" spans="2:23" s="62" customFormat="1" ht="15.75" x14ac:dyDescent="0.25">
      <c r="B17" s="108">
        <v>2</v>
      </c>
      <c r="C17" s="109" t="str">
        <f t="shared" si="0"/>
        <v>Bonkle Church Hall</v>
      </c>
      <c r="D17" s="110">
        <f t="shared" si="1"/>
        <v>2</v>
      </c>
      <c r="E17" s="110" t="str">
        <f t="shared" si="2"/>
        <v>N/A</v>
      </c>
      <c r="F17" s="111">
        <f t="shared" si="3"/>
        <v>816</v>
      </c>
      <c r="G17" s="111">
        <f t="shared" si="4"/>
        <v>800</v>
      </c>
      <c r="H17" s="112">
        <v>59</v>
      </c>
      <c r="I17" s="112">
        <v>0</v>
      </c>
      <c r="J17" s="111">
        <f t="shared" ref="J17:J29" si="5">H17-I17</f>
        <v>59</v>
      </c>
      <c r="K17" s="111">
        <f t="shared" ref="K17:K27" si="6">G17-H17</f>
        <v>741</v>
      </c>
      <c r="L17" s="113">
        <v>741</v>
      </c>
      <c r="M17" s="114">
        <f t="shared" ref="M17:M29" si="7">L17-K17</f>
        <v>0</v>
      </c>
      <c r="N17" s="115">
        <f t="shared" ref="N17:N29" si="8">$J17</f>
        <v>59</v>
      </c>
      <c r="O17" s="116">
        <v>59</v>
      </c>
      <c r="P17" s="117">
        <f t="shared" ref="P17:P29" si="9">O17-$N17</f>
        <v>0</v>
      </c>
      <c r="Q17" s="116"/>
      <c r="R17" s="117">
        <f t="shared" ref="R17:R29" si="10">IF($P17=0,0,$Q17-$N17)</f>
        <v>0</v>
      </c>
      <c r="S17" s="116"/>
      <c r="T17" s="117">
        <f t="shared" ref="T17:T29" si="11">IF($S17=0,0,$S17-$N17)</f>
        <v>0</v>
      </c>
      <c r="U17" s="115">
        <f t="shared" ref="U17:U29" si="12">$V17-$N17</f>
        <v>0</v>
      </c>
      <c r="V17" s="118">
        <v>59</v>
      </c>
      <c r="W17" s="119"/>
    </row>
    <row r="18" spans="2:23" s="62" customFormat="1" ht="15.75" x14ac:dyDescent="0.25">
      <c r="B18" s="108">
        <v>3</v>
      </c>
      <c r="C18" s="109" t="str">
        <f t="shared" si="0"/>
        <v>Allanton Miners Welfare Social Club</v>
      </c>
      <c r="D18" s="110">
        <f t="shared" si="1"/>
        <v>1</v>
      </c>
      <c r="E18" s="110" t="str">
        <f t="shared" si="2"/>
        <v>N/A</v>
      </c>
      <c r="F18" s="111">
        <f t="shared" si="3"/>
        <v>1033</v>
      </c>
      <c r="G18" s="111">
        <f t="shared" si="4"/>
        <v>1100</v>
      </c>
      <c r="H18" s="112">
        <v>135</v>
      </c>
      <c r="I18" s="112">
        <v>0</v>
      </c>
      <c r="J18" s="111">
        <f t="shared" si="5"/>
        <v>135</v>
      </c>
      <c r="K18" s="111">
        <f t="shared" si="6"/>
        <v>965</v>
      </c>
      <c r="L18" s="113">
        <v>965</v>
      </c>
      <c r="M18" s="114">
        <f t="shared" si="7"/>
        <v>0</v>
      </c>
      <c r="N18" s="115">
        <f t="shared" si="8"/>
        <v>135</v>
      </c>
      <c r="O18" s="116">
        <v>135</v>
      </c>
      <c r="P18" s="117">
        <f t="shared" si="9"/>
        <v>0</v>
      </c>
      <c r="Q18" s="116"/>
      <c r="R18" s="117">
        <f t="shared" si="10"/>
        <v>0</v>
      </c>
      <c r="S18" s="116"/>
      <c r="T18" s="117">
        <f t="shared" si="11"/>
        <v>0</v>
      </c>
      <c r="U18" s="115">
        <f t="shared" si="12"/>
        <v>0</v>
      </c>
      <c r="V18" s="118">
        <v>135</v>
      </c>
      <c r="W18" s="119" t="s">
        <v>143</v>
      </c>
    </row>
    <row r="19" spans="2:23" s="62" customFormat="1" ht="15.75" x14ac:dyDescent="0.25">
      <c r="B19" s="108">
        <v>4</v>
      </c>
      <c r="C19" s="109" t="str">
        <f t="shared" si="0"/>
        <v>Allanton Miners Welfare Social Club</v>
      </c>
      <c r="D19" s="110">
        <f t="shared" si="1"/>
        <v>2</v>
      </c>
      <c r="E19" s="110" t="str">
        <f t="shared" si="2"/>
        <v>N/A</v>
      </c>
      <c r="F19" s="111">
        <f t="shared" si="3"/>
        <v>227</v>
      </c>
      <c r="G19" s="111">
        <f t="shared" si="4"/>
        <v>300</v>
      </c>
      <c r="H19" s="112">
        <v>66</v>
      </c>
      <c r="I19" s="112">
        <v>0</v>
      </c>
      <c r="J19" s="111">
        <f t="shared" si="5"/>
        <v>66</v>
      </c>
      <c r="K19" s="111">
        <f t="shared" si="6"/>
        <v>234</v>
      </c>
      <c r="L19" s="113">
        <v>234</v>
      </c>
      <c r="M19" s="114">
        <f t="shared" si="7"/>
        <v>0</v>
      </c>
      <c r="N19" s="115">
        <f t="shared" si="8"/>
        <v>66</v>
      </c>
      <c r="O19" s="116">
        <v>66</v>
      </c>
      <c r="P19" s="117">
        <f t="shared" si="9"/>
        <v>0</v>
      </c>
      <c r="Q19" s="116"/>
      <c r="R19" s="117">
        <f t="shared" si="10"/>
        <v>0</v>
      </c>
      <c r="S19" s="116"/>
      <c r="T19" s="117">
        <f t="shared" si="11"/>
        <v>0</v>
      </c>
      <c r="U19" s="115">
        <f t="shared" si="12"/>
        <v>0</v>
      </c>
      <c r="V19" s="118">
        <v>66</v>
      </c>
      <c r="W19" s="119"/>
    </row>
    <row r="20" spans="2:23" s="62" customFormat="1" ht="15.75" x14ac:dyDescent="0.25">
      <c r="B20" s="108">
        <v>5</v>
      </c>
      <c r="C20" s="109" t="str">
        <f t="shared" si="0"/>
        <v>Shotts Community Education Centre</v>
      </c>
      <c r="D20" s="110">
        <f t="shared" si="1"/>
        <v>1</v>
      </c>
      <c r="E20" s="110" t="str">
        <f t="shared" si="2"/>
        <v>N/A</v>
      </c>
      <c r="F20" s="111">
        <f t="shared" si="3"/>
        <v>1177</v>
      </c>
      <c r="G20" s="111">
        <f t="shared" si="4"/>
        <v>1200</v>
      </c>
      <c r="H20" s="112">
        <v>140</v>
      </c>
      <c r="I20" s="112">
        <v>2</v>
      </c>
      <c r="J20" s="111">
        <f t="shared" si="5"/>
        <v>138</v>
      </c>
      <c r="K20" s="111">
        <f t="shared" si="6"/>
        <v>1060</v>
      </c>
      <c r="L20" s="113">
        <v>1060</v>
      </c>
      <c r="M20" s="114">
        <f t="shared" si="7"/>
        <v>0</v>
      </c>
      <c r="N20" s="115">
        <f t="shared" si="8"/>
        <v>138</v>
      </c>
      <c r="O20" s="116">
        <v>138</v>
      </c>
      <c r="P20" s="117">
        <f t="shared" si="9"/>
        <v>0</v>
      </c>
      <c r="Q20" s="116"/>
      <c r="R20" s="117">
        <f t="shared" si="10"/>
        <v>0</v>
      </c>
      <c r="S20" s="116"/>
      <c r="T20" s="117">
        <f t="shared" si="11"/>
        <v>0</v>
      </c>
      <c r="U20" s="115">
        <f t="shared" si="12"/>
        <v>0</v>
      </c>
      <c r="V20" s="118">
        <v>138</v>
      </c>
      <c r="W20" s="119"/>
    </row>
    <row r="21" spans="2:23" s="62" customFormat="1" ht="15.75" x14ac:dyDescent="0.25">
      <c r="B21" s="108">
        <v>6</v>
      </c>
      <c r="C21" s="109" t="str">
        <f t="shared" si="0"/>
        <v>Shotts Community Education Centre</v>
      </c>
      <c r="D21" s="110">
        <f t="shared" si="1"/>
        <v>2</v>
      </c>
      <c r="E21" s="110" t="str">
        <f t="shared" si="2"/>
        <v>N/A</v>
      </c>
      <c r="F21" s="111">
        <f t="shared" si="3"/>
        <v>1212</v>
      </c>
      <c r="G21" s="111">
        <f t="shared" si="4"/>
        <v>1200</v>
      </c>
      <c r="H21" s="112">
        <v>147</v>
      </c>
      <c r="I21" s="112">
        <v>0</v>
      </c>
      <c r="J21" s="111">
        <f t="shared" si="5"/>
        <v>147</v>
      </c>
      <c r="K21" s="111">
        <f t="shared" si="6"/>
        <v>1053</v>
      </c>
      <c r="L21" s="113">
        <v>1053</v>
      </c>
      <c r="M21" s="114">
        <f t="shared" si="7"/>
        <v>0</v>
      </c>
      <c r="N21" s="115">
        <f t="shared" si="8"/>
        <v>147</v>
      </c>
      <c r="O21" s="116">
        <v>147</v>
      </c>
      <c r="P21" s="117">
        <f t="shared" si="9"/>
        <v>0</v>
      </c>
      <c r="Q21" s="116"/>
      <c r="R21" s="117">
        <f t="shared" si="10"/>
        <v>0</v>
      </c>
      <c r="S21" s="116"/>
      <c r="T21" s="117">
        <f t="shared" si="11"/>
        <v>0</v>
      </c>
      <c r="U21" s="115">
        <f t="shared" si="12"/>
        <v>0</v>
      </c>
      <c r="V21" s="118">
        <v>147</v>
      </c>
      <c r="W21" s="119" t="s">
        <v>144</v>
      </c>
    </row>
    <row r="22" spans="2:23" s="62" customFormat="1" ht="15.75" x14ac:dyDescent="0.25">
      <c r="B22" s="108">
        <v>7</v>
      </c>
      <c r="C22" s="109" t="str">
        <f t="shared" si="0"/>
        <v>Shotts Bon Accord Social Club</v>
      </c>
      <c r="D22" s="110">
        <f t="shared" si="1"/>
        <v>1</v>
      </c>
      <c r="E22" s="110" t="str">
        <f t="shared" si="2"/>
        <v>N/A</v>
      </c>
      <c r="F22" s="111">
        <f t="shared" si="3"/>
        <v>1296</v>
      </c>
      <c r="G22" s="111">
        <f t="shared" si="4"/>
        <v>1300</v>
      </c>
      <c r="H22" s="112">
        <v>222</v>
      </c>
      <c r="I22" s="112">
        <v>1</v>
      </c>
      <c r="J22" s="111">
        <f t="shared" si="5"/>
        <v>221</v>
      </c>
      <c r="K22" s="111">
        <f t="shared" si="6"/>
        <v>1078</v>
      </c>
      <c r="L22" s="113">
        <v>1078</v>
      </c>
      <c r="M22" s="114">
        <f t="shared" si="7"/>
        <v>0</v>
      </c>
      <c r="N22" s="115">
        <f t="shared" si="8"/>
        <v>221</v>
      </c>
      <c r="O22" s="116">
        <v>222</v>
      </c>
      <c r="P22" s="117">
        <f t="shared" si="9"/>
        <v>1</v>
      </c>
      <c r="Q22" s="116">
        <v>221</v>
      </c>
      <c r="R22" s="117">
        <f t="shared" si="10"/>
        <v>0</v>
      </c>
      <c r="S22" s="116"/>
      <c r="T22" s="117">
        <f t="shared" si="11"/>
        <v>0</v>
      </c>
      <c r="U22" s="115">
        <f t="shared" si="12"/>
        <v>0</v>
      </c>
      <c r="V22" s="118">
        <v>221</v>
      </c>
      <c r="W22" s="119" t="s">
        <v>145</v>
      </c>
    </row>
    <row r="23" spans="2:23" s="62" customFormat="1" ht="15.75" x14ac:dyDescent="0.25">
      <c r="B23" s="108">
        <v>8</v>
      </c>
      <c r="C23" s="109" t="str">
        <f t="shared" si="0"/>
        <v>Shotts Bon Accord Social Club</v>
      </c>
      <c r="D23" s="110">
        <f t="shared" si="1"/>
        <v>2</v>
      </c>
      <c r="E23" s="110" t="str">
        <f t="shared" si="2"/>
        <v>N/A</v>
      </c>
      <c r="F23" s="111">
        <f t="shared" si="3"/>
        <v>1268</v>
      </c>
      <c r="G23" s="111">
        <f t="shared" si="4"/>
        <v>1300</v>
      </c>
      <c r="H23" s="112">
        <v>214</v>
      </c>
      <c r="I23" s="112">
        <v>1</v>
      </c>
      <c r="J23" s="111">
        <f t="shared" si="5"/>
        <v>213</v>
      </c>
      <c r="K23" s="111">
        <f t="shared" si="6"/>
        <v>1086</v>
      </c>
      <c r="L23" s="113">
        <v>1086</v>
      </c>
      <c r="M23" s="114">
        <f t="shared" si="7"/>
        <v>0</v>
      </c>
      <c r="N23" s="115">
        <f t="shared" si="8"/>
        <v>213</v>
      </c>
      <c r="O23" s="116">
        <v>213</v>
      </c>
      <c r="P23" s="117">
        <f t="shared" si="9"/>
        <v>0</v>
      </c>
      <c r="Q23" s="116"/>
      <c r="R23" s="117">
        <f t="shared" si="10"/>
        <v>0</v>
      </c>
      <c r="S23" s="116"/>
      <c r="T23" s="117">
        <f t="shared" si="11"/>
        <v>0</v>
      </c>
      <c r="U23" s="115">
        <f t="shared" si="12"/>
        <v>0</v>
      </c>
      <c r="V23" s="118">
        <v>213</v>
      </c>
      <c r="W23" s="119"/>
    </row>
    <row r="24" spans="2:23" s="62" customFormat="1" ht="15.75" x14ac:dyDescent="0.25">
      <c r="B24" s="108">
        <v>9</v>
      </c>
      <c r="C24" s="109" t="str">
        <f t="shared" si="0"/>
        <v>Shotts Bon Accord Social Club</v>
      </c>
      <c r="D24" s="110">
        <f t="shared" si="1"/>
        <v>3</v>
      </c>
      <c r="E24" s="110" t="str">
        <f t="shared" si="2"/>
        <v>N/A</v>
      </c>
      <c r="F24" s="111">
        <f t="shared" si="3"/>
        <v>1363</v>
      </c>
      <c r="G24" s="111">
        <f t="shared" si="4"/>
        <v>1400</v>
      </c>
      <c r="H24" s="112">
        <v>218</v>
      </c>
      <c r="I24" s="112">
        <v>2</v>
      </c>
      <c r="J24" s="111">
        <f t="shared" si="5"/>
        <v>216</v>
      </c>
      <c r="K24" s="111">
        <f t="shared" si="6"/>
        <v>1182</v>
      </c>
      <c r="L24" s="113">
        <v>1182</v>
      </c>
      <c r="M24" s="114">
        <f t="shared" si="7"/>
        <v>0</v>
      </c>
      <c r="N24" s="115">
        <f t="shared" si="8"/>
        <v>216</v>
      </c>
      <c r="O24" s="116">
        <v>216</v>
      </c>
      <c r="P24" s="117">
        <f t="shared" si="9"/>
        <v>0</v>
      </c>
      <c r="Q24" s="116"/>
      <c r="R24" s="117">
        <f t="shared" si="10"/>
        <v>0</v>
      </c>
      <c r="S24" s="116"/>
      <c r="T24" s="117">
        <f t="shared" si="11"/>
        <v>0</v>
      </c>
      <c r="U24" s="115">
        <f t="shared" si="12"/>
        <v>0</v>
      </c>
      <c r="V24" s="118">
        <v>216</v>
      </c>
      <c r="W24" s="119"/>
    </row>
    <row r="25" spans="2:23" s="62" customFormat="1" ht="15.75" x14ac:dyDescent="0.25">
      <c r="B25" s="108">
        <v>10</v>
      </c>
      <c r="C25" s="109" t="str">
        <f t="shared" si="0"/>
        <v>Salsburgh Community Centre</v>
      </c>
      <c r="D25" s="110">
        <f t="shared" si="1"/>
        <v>1</v>
      </c>
      <c r="E25" s="110" t="str">
        <f t="shared" si="2"/>
        <v>N/A</v>
      </c>
      <c r="F25" s="111">
        <f t="shared" si="3"/>
        <v>1340</v>
      </c>
      <c r="G25" s="111">
        <f t="shared" si="4"/>
        <v>1400</v>
      </c>
      <c r="H25" s="112">
        <v>214</v>
      </c>
      <c r="I25" s="112">
        <v>1</v>
      </c>
      <c r="J25" s="111">
        <f t="shared" si="5"/>
        <v>213</v>
      </c>
      <c r="K25" s="111">
        <f t="shared" si="6"/>
        <v>1186</v>
      </c>
      <c r="L25" s="113">
        <v>1186</v>
      </c>
      <c r="M25" s="114">
        <f t="shared" si="7"/>
        <v>0</v>
      </c>
      <c r="N25" s="115">
        <f t="shared" si="8"/>
        <v>213</v>
      </c>
      <c r="O25" s="116">
        <v>213</v>
      </c>
      <c r="P25" s="117">
        <f t="shared" si="9"/>
        <v>0</v>
      </c>
      <c r="Q25" s="116"/>
      <c r="R25" s="117">
        <f t="shared" si="10"/>
        <v>0</v>
      </c>
      <c r="S25" s="116"/>
      <c r="T25" s="117">
        <f t="shared" si="11"/>
        <v>0</v>
      </c>
      <c r="U25" s="115">
        <f t="shared" si="12"/>
        <v>0</v>
      </c>
      <c r="V25" s="118">
        <v>213</v>
      </c>
      <c r="W25" s="119"/>
    </row>
    <row r="26" spans="2:23" s="62" customFormat="1" ht="15.75" x14ac:dyDescent="0.25">
      <c r="B26" s="108">
        <v>11</v>
      </c>
      <c r="C26" s="109" t="str">
        <f t="shared" si="0"/>
        <v>Community Education Centre</v>
      </c>
      <c r="D26" s="110">
        <f t="shared" si="1"/>
        <v>1</v>
      </c>
      <c r="E26" s="110" t="str">
        <f t="shared" si="2"/>
        <v>N/A</v>
      </c>
      <c r="F26" s="111">
        <f t="shared" si="3"/>
        <v>1324</v>
      </c>
      <c r="G26" s="111">
        <f t="shared" si="4"/>
        <v>1400</v>
      </c>
      <c r="H26" s="112">
        <v>235</v>
      </c>
      <c r="I26" s="112">
        <v>5</v>
      </c>
      <c r="J26" s="111">
        <f t="shared" si="5"/>
        <v>230</v>
      </c>
      <c r="K26" s="111">
        <f t="shared" si="6"/>
        <v>1165</v>
      </c>
      <c r="L26" s="113">
        <v>1165</v>
      </c>
      <c r="M26" s="114">
        <f t="shared" si="7"/>
        <v>0</v>
      </c>
      <c r="N26" s="115">
        <f t="shared" si="8"/>
        <v>230</v>
      </c>
      <c r="O26" s="116">
        <v>230</v>
      </c>
      <c r="P26" s="117">
        <f t="shared" si="9"/>
        <v>0</v>
      </c>
      <c r="Q26" s="116"/>
      <c r="R26" s="117">
        <f t="shared" si="10"/>
        <v>0</v>
      </c>
      <c r="S26" s="116"/>
      <c r="T26" s="117">
        <f t="shared" si="11"/>
        <v>0</v>
      </c>
      <c r="U26" s="115">
        <f t="shared" si="12"/>
        <v>0</v>
      </c>
      <c r="V26" s="118">
        <v>230</v>
      </c>
      <c r="W26" s="119" t="s">
        <v>146</v>
      </c>
    </row>
    <row r="27" spans="2:23" s="62" customFormat="1" ht="16.5" thickBot="1" x14ac:dyDescent="0.3">
      <c r="B27" s="108">
        <v>12</v>
      </c>
      <c r="C27" s="109" t="str">
        <f t="shared" si="0"/>
        <v>Benhar Evangelical Church Hall</v>
      </c>
      <c r="D27" s="110">
        <f t="shared" si="1"/>
        <v>1</v>
      </c>
      <c r="E27" s="110" t="str">
        <f t="shared" si="2"/>
        <v>N/A</v>
      </c>
      <c r="F27" s="111">
        <f t="shared" si="3"/>
        <v>787</v>
      </c>
      <c r="G27" s="111">
        <f t="shared" si="4"/>
        <v>800</v>
      </c>
      <c r="H27" s="112">
        <v>159</v>
      </c>
      <c r="I27" s="112">
        <v>2</v>
      </c>
      <c r="J27" s="111">
        <f t="shared" si="5"/>
        <v>157</v>
      </c>
      <c r="K27" s="111">
        <f t="shared" si="6"/>
        <v>641</v>
      </c>
      <c r="L27" s="113">
        <v>641</v>
      </c>
      <c r="M27" s="114">
        <f t="shared" si="7"/>
        <v>0</v>
      </c>
      <c r="N27" s="115">
        <f t="shared" si="8"/>
        <v>157</v>
      </c>
      <c r="O27" s="116">
        <v>157</v>
      </c>
      <c r="P27" s="117">
        <f t="shared" si="9"/>
        <v>0</v>
      </c>
      <c r="Q27" s="116"/>
      <c r="R27" s="117">
        <f t="shared" si="10"/>
        <v>0</v>
      </c>
      <c r="S27" s="116"/>
      <c r="T27" s="117">
        <f t="shared" si="11"/>
        <v>0</v>
      </c>
      <c r="U27" s="115">
        <f t="shared" si="12"/>
        <v>0</v>
      </c>
      <c r="V27" s="118">
        <v>157</v>
      </c>
      <c r="W27" s="119"/>
    </row>
    <row r="28" spans="2:23" s="62" customFormat="1" ht="15.75" x14ac:dyDescent="0.25">
      <c r="B28" s="96" t="s">
        <v>133</v>
      </c>
      <c r="C28" s="97" t="str">
        <f t="shared" si="0"/>
        <v>Postal Box - PV01</v>
      </c>
      <c r="D28" s="98" t="str">
        <f t="shared" si="1"/>
        <v>-</v>
      </c>
      <c r="E28" s="98" t="str">
        <f t="shared" si="2"/>
        <v>N/A</v>
      </c>
      <c r="F28" s="248" t="str">
        <f t="shared" si="3"/>
        <v>-</v>
      </c>
      <c r="G28" s="248" t="str">
        <f t="shared" si="4"/>
        <v>-</v>
      </c>
      <c r="H28" s="100">
        <v>200</v>
      </c>
      <c r="I28" s="99"/>
      <c r="J28" s="99">
        <f t="shared" si="5"/>
        <v>200</v>
      </c>
      <c r="K28" s="99"/>
      <c r="L28" s="103"/>
      <c r="M28" s="102">
        <f t="shared" si="7"/>
        <v>0</v>
      </c>
      <c r="N28" s="103">
        <f t="shared" si="8"/>
        <v>200</v>
      </c>
      <c r="O28" s="104">
        <v>200</v>
      </c>
      <c r="P28" s="105">
        <f t="shared" si="9"/>
        <v>0</v>
      </c>
      <c r="Q28" s="104"/>
      <c r="R28" s="105">
        <f t="shared" si="10"/>
        <v>0</v>
      </c>
      <c r="S28" s="104"/>
      <c r="T28" s="105">
        <f t="shared" si="11"/>
        <v>0</v>
      </c>
      <c r="U28" s="103">
        <f t="shared" si="12"/>
        <v>0</v>
      </c>
      <c r="V28" s="106">
        <v>200</v>
      </c>
      <c r="W28" s="107"/>
    </row>
    <row r="29" spans="2:23" s="62" customFormat="1" ht="15.75" x14ac:dyDescent="0.25">
      <c r="B29" s="108" t="s">
        <v>134</v>
      </c>
      <c r="C29" s="109" t="str">
        <f t="shared" ref="C29:C33" si="13">_xlfn.IFNA(VLOOKUP($B29,ElectorateData,2,FALSE),"Polling Place X.")</f>
        <v>Postal Box - PV02</v>
      </c>
      <c r="D29" s="110" t="str">
        <f t="shared" ref="D29:D33" si="14">_xlfn.IFNA(VLOOKUP($B29,ElectorateData,3,FALSE),"Stat. X.")</f>
        <v>-</v>
      </c>
      <c r="E29" s="110" t="str">
        <f t="shared" ref="E29:E33" si="15">_xlfn.IFNA(VLOOKUP($B29,ElectorateData,4,FALSE),"Table X.")</f>
        <v>N/A</v>
      </c>
      <c r="F29" s="249" t="str">
        <f t="shared" ref="F29:F33" si="16">_xlfn.IFNA(VLOOKUP($B29,ElectorateData,5,FALSE),"Error")</f>
        <v>-</v>
      </c>
      <c r="G29" s="249" t="str">
        <f t="shared" ref="G29:G33" si="17">_xlfn.IFNA(VLOOKUP($B29,ElectorateData,6,FALSE),"Error")</f>
        <v>-</v>
      </c>
      <c r="H29" s="112">
        <v>200</v>
      </c>
      <c r="I29" s="111"/>
      <c r="J29" s="111">
        <f t="shared" si="5"/>
        <v>200</v>
      </c>
      <c r="K29" s="111"/>
      <c r="L29" s="115"/>
      <c r="M29" s="114">
        <f t="shared" si="7"/>
        <v>0</v>
      </c>
      <c r="N29" s="115">
        <f t="shared" si="8"/>
        <v>200</v>
      </c>
      <c r="O29" s="116">
        <v>200</v>
      </c>
      <c r="P29" s="117">
        <f t="shared" si="9"/>
        <v>0</v>
      </c>
      <c r="Q29" s="116"/>
      <c r="R29" s="117">
        <f t="shared" si="10"/>
        <v>0</v>
      </c>
      <c r="S29" s="116"/>
      <c r="T29" s="117">
        <f t="shared" si="11"/>
        <v>0</v>
      </c>
      <c r="U29" s="115">
        <f t="shared" si="12"/>
        <v>0</v>
      </c>
      <c r="V29" s="118">
        <v>200</v>
      </c>
      <c r="W29" s="119"/>
    </row>
    <row r="30" spans="2:23" s="62" customFormat="1" ht="15.75" x14ac:dyDescent="0.25">
      <c r="B30" s="108" t="s">
        <v>135</v>
      </c>
      <c r="C30" s="109" t="str">
        <f t="shared" si="13"/>
        <v>Postal Box - PV03</v>
      </c>
      <c r="D30" s="110" t="str">
        <f t="shared" si="14"/>
        <v>-</v>
      </c>
      <c r="E30" s="110" t="str">
        <f t="shared" si="15"/>
        <v>N/A</v>
      </c>
      <c r="F30" s="249" t="str">
        <f t="shared" si="16"/>
        <v>-</v>
      </c>
      <c r="G30" s="249" t="str">
        <f t="shared" si="17"/>
        <v>-</v>
      </c>
      <c r="H30" s="112">
        <v>200</v>
      </c>
      <c r="I30" s="111"/>
      <c r="J30" s="111">
        <f t="shared" ref="J30:J33" si="18">H30-I30</f>
        <v>200</v>
      </c>
      <c r="K30" s="111"/>
      <c r="L30" s="115"/>
      <c r="M30" s="114">
        <f t="shared" ref="M30:M33" si="19">L30-K30</f>
        <v>0</v>
      </c>
      <c r="N30" s="115">
        <f t="shared" ref="N30:N33" si="20">$J30</f>
        <v>200</v>
      </c>
      <c r="O30" s="116">
        <v>200</v>
      </c>
      <c r="P30" s="117">
        <f t="shared" ref="P30:P33" si="21">O30-$N30</f>
        <v>0</v>
      </c>
      <c r="Q30" s="116"/>
      <c r="R30" s="117">
        <f t="shared" ref="R30:R33" si="22">IF($P30=0,0,$Q30-$N30)</f>
        <v>0</v>
      </c>
      <c r="S30" s="116"/>
      <c r="T30" s="117">
        <f t="shared" ref="T30:T33" si="23">IF($S30=0,0,$S30-$N30)</f>
        <v>0</v>
      </c>
      <c r="U30" s="115">
        <f t="shared" ref="U30:U33" si="24">$V30-$N30</f>
        <v>0</v>
      </c>
      <c r="V30" s="118">
        <v>200</v>
      </c>
      <c r="W30" s="119"/>
    </row>
    <row r="31" spans="2:23" s="62" customFormat="1" ht="15.75" x14ac:dyDescent="0.25">
      <c r="B31" s="108" t="s">
        <v>136</v>
      </c>
      <c r="C31" s="109" t="str">
        <f t="shared" si="13"/>
        <v>Postal Box - PV04</v>
      </c>
      <c r="D31" s="110" t="str">
        <f t="shared" si="14"/>
        <v>-</v>
      </c>
      <c r="E31" s="110" t="str">
        <f t="shared" si="15"/>
        <v>N/A</v>
      </c>
      <c r="F31" s="249" t="str">
        <f t="shared" si="16"/>
        <v>-</v>
      </c>
      <c r="G31" s="249" t="str">
        <f t="shared" si="17"/>
        <v>-</v>
      </c>
      <c r="H31" s="112">
        <v>200</v>
      </c>
      <c r="I31" s="111"/>
      <c r="J31" s="111">
        <f t="shared" si="18"/>
        <v>200</v>
      </c>
      <c r="K31" s="111"/>
      <c r="L31" s="115"/>
      <c r="M31" s="114">
        <f t="shared" si="19"/>
        <v>0</v>
      </c>
      <c r="N31" s="115">
        <f t="shared" si="20"/>
        <v>200</v>
      </c>
      <c r="O31" s="116">
        <v>200</v>
      </c>
      <c r="P31" s="117">
        <f t="shared" si="21"/>
        <v>0</v>
      </c>
      <c r="Q31" s="116"/>
      <c r="R31" s="117">
        <f t="shared" si="22"/>
        <v>0</v>
      </c>
      <c r="S31" s="116"/>
      <c r="T31" s="117">
        <f t="shared" si="23"/>
        <v>0</v>
      </c>
      <c r="U31" s="115">
        <f t="shared" si="24"/>
        <v>0</v>
      </c>
      <c r="V31" s="118">
        <v>200</v>
      </c>
      <c r="W31" s="119"/>
    </row>
    <row r="32" spans="2:23" s="62" customFormat="1" ht="15.75" x14ac:dyDescent="0.25">
      <c r="B32" s="108" t="s">
        <v>137</v>
      </c>
      <c r="C32" s="109" t="str">
        <f t="shared" si="13"/>
        <v>Postal Box - PV05</v>
      </c>
      <c r="D32" s="110" t="str">
        <f t="shared" si="14"/>
        <v>-</v>
      </c>
      <c r="E32" s="110" t="str">
        <f t="shared" si="15"/>
        <v>N/A</v>
      </c>
      <c r="F32" s="249" t="str">
        <f t="shared" si="16"/>
        <v>-</v>
      </c>
      <c r="G32" s="249" t="str">
        <f t="shared" si="17"/>
        <v>-</v>
      </c>
      <c r="H32" s="112">
        <v>104</v>
      </c>
      <c r="I32" s="111"/>
      <c r="J32" s="111">
        <f t="shared" si="18"/>
        <v>104</v>
      </c>
      <c r="K32" s="111"/>
      <c r="L32" s="115"/>
      <c r="M32" s="114">
        <f t="shared" si="19"/>
        <v>0</v>
      </c>
      <c r="N32" s="115">
        <f t="shared" si="20"/>
        <v>104</v>
      </c>
      <c r="O32" s="116">
        <v>104</v>
      </c>
      <c r="P32" s="117">
        <f t="shared" si="21"/>
        <v>0</v>
      </c>
      <c r="Q32" s="116"/>
      <c r="R32" s="117">
        <f t="shared" si="22"/>
        <v>0</v>
      </c>
      <c r="S32" s="116"/>
      <c r="T32" s="117">
        <f t="shared" si="23"/>
        <v>0</v>
      </c>
      <c r="U32" s="115">
        <f t="shared" si="24"/>
        <v>0</v>
      </c>
      <c r="V32" s="118">
        <v>104</v>
      </c>
      <c r="W32" s="119"/>
    </row>
    <row r="33" spans="2:23" s="62" customFormat="1" ht="16.5" thickBot="1" x14ac:dyDescent="0.3">
      <c r="B33" s="108" t="s">
        <v>138</v>
      </c>
      <c r="C33" s="109" t="str">
        <f t="shared" si="13"/>
        <v>Postal Box - PV06</v>
      </c>
      <c r="D33" s="110" t="str">
        <f t="shared" si="14"/>
        <v>-</v>
      </c>
      <c r="E33" s="110" t="str">
        <f t="shared" si="15"/>
        <v>N/A</v>
      </c>
      <c r="F33" s="249" t="str">
        <f t="shared" si="16"/>
        <v>-</v>
      </c>
      <c r="G33" s="249" t="str">
        <f t="shared" si="17"/>
        <v>-</v>
      </c>
      <c r="H33" s="112">
        <v>32</v>
      </c>
      <c r="I33" s="111"/>
      <c r="J33" s="111">
        <f t="shared" si="18"/>
        <v>32</v>
      </c>
      <c r="K33" s="111"/>
      <c r="L33" s="115"/>
      <c r="M33" s="114">
        <f t="shared" si="19"/>
        <v>0</v>
      </c>
      <c r="N33" s="115">
        <f t="shared" si="20"/>
        <v>32</v>
      </c>
      <c r="O33" s="116">
        <v>32</v>
      </c>
      <c r="P33" s="117">
        <f t="shared" si="21"/>
        <v>0</v>
      </c>
      <c r="Q33" s="116"/>
      <c r="R33" s="117">
        <f t="shared" si="22"/>
        <v>0</v>
      </c>
      <c r="S33" s="116"/>
      <c r="T33" s="117">
        <f t="shared" si="23"/>
        <v>0</v>
      </c>
      <c r="U33" s="115">
        <f t="shared" si="24"/>
        <v>0</v>
      </c>
      <c r="V33" s="118">
        <v>32</v>
      </c>
      <c r="W33" s="119"/>
    </row>
    <row r="34" spans="2:23" s="62" customFormat="1" ht="7.5" customHeight="1" thickBot="1" x14ac:dyDescent="0.3">
      <c r="B34" s="120"/>
      <c r="C34" s="121"/>
      <c r="D34" s="122"/>
      <c r="E34" s="122"/>
      <c r="F34" s="123"/>
      <c r="G34" s="123"/>
      <c r="H34" s="123"/>
      <c r="I34" s="123"/>
      <c r="J34" s="123"/>
      <c r="K34" s="123"/>
      <c r="L34" s="123"/>
      <c r="M34" s="123"/>
      <c r="N34" s="123"/>
      <c r="O34" s="123"/>
      <c r="P34" s="123"/>
      <c r="Q34" s="123"/>
      <c r="R34" s="123"/>
      <c r="S34" s="123"/>
      <c r="T34" s="123"/>
      <c r="U34" s="123"/>
      <c r="V34" s="123"/>
      <c r="W34" s="124"/>
    </row>
    <row r="35" spans="2:23" s="132" customFormat="1" ht="16.5" thickBot="1" x14ac:dyDescent="0.3">
      <c r="B35" s="125">
        <f>COUNTA($B$16:$B$34)</f>
        <v>18</v>
      </c>
      <c r="C35" s="192" t="s">
        <v>86</v>
      </c>
      <c r="D35" s="193"/>
      <c r="E35" s="194"/>
      <c r="F35" s="126">
        <f t="shared" ref="F35:V35" si="25">SUM(F$16:F$34)</f>
        <v>12094</v>
      </c>
      <c r="G35" s="126">
        <f t="shared" si="25"/>
        <v>12500</v>
      </c>
      <c r="H35" s="126">
        <f t="shared" si="25"/>
        <v>2836</v>
      </c>
      <c r="I35" s="126">
        <f t="shared" si="25"/>
        <v>15</v>
      </c>
      <c r="J35" s="126">
        <f t="shared" si="25"/>
        <v>2821</v>
      </c>
      <c r="K35" s="126">
        <f t="shared" si="25"/>
        <v>10600</v>
      </c>
      <c r="L35" s="127">
        <f t="shared" si="25"/>
        <v>10600</v>
      </c>
      <c r="M35" s="128">
        <f t="shared" si="25"/>
        <v>0</v>
      </c>
      <c r="N35" s="127">
        <f t="shared" si="25"/>
        <v>2821</v>
      </c>
      <c r="O35" s="129">
        <f t="shared" si="25"/>
        <v>2822</v>
      </c>
      <c r="P35" s="130">
        <f t="shared" si="25"/>
        <v>1</v>
      </c>
      <c r="Q35" s="129">
        <f t="shared" si="25"/>
        <v>221</v>
      </c>
      <c r="R35" s="130">
        <f t="shared" si="25"/>
        <v>0</v>
      </c>
      <c r="S35" s="129">
        <f t="shared" si="25"/>
        <v>0</v>
      </c>
      <c r="T35" s="130">
        <f t="shared" si="25"/>
        <v>0</v>
      </c>
      <c r="U35" s="131">
        <f t="shared" si="25"/>
        <v>0</v>
      </c>
      <c r="V35" s="131">
        <f t="shared" si="25"/>
        <v>2821</v>
      </c>
      <c r="W35" s="61"/>
    </row>
    <row r="36" spans="2:23" s="62" customFormat="1" ht="16.5" thickTop="1" x14ac:dyDescent="0.25">
      <c r="B36" s="154">
        <f>B35-Data2!$B$27</f>
        <v>0</v>
      </c>
      <c r="D36" s="133"/>
      <c r="E36" s="133"/>
      <c r="F36" s="134">
        <f>F35-Data2!$F$27</f>
        <v>0</v>
      </c>
      <c r="G36" s="135"/>
      <c r="H36" s="135"/>
      <c r="I36" s="135"/>
      <c r="J36" s="135"/>
      <c r="K36" s="135"/>
      <c r="L36" s="135"/>
      <c r="M36" s="135"/>
      <c r="N36" s="135"/>
      <c r="O36" s="135"/>
      <c r="P36" s="135"/>
      <c r="Q36" s="135"/>
      <c r="R36" s="135"/>
      <c r="S36" s="135"/>
      <c r="T36" s="135"/>
      <c r="U36" s="135"/>
      <c r="V36" s="135"/>
      <c r="W36" s="136"/>
    </row>
    <row r="37" spans="2:23" x14ac:dyDescent="0.25">
      <c r="B37" s="77" t="s">
        <v>85</v>
      </c>
      <c r="F37" s="74" t="s">
        <v>33</v>
      </c>
    </row>
    <row r="38" spans="2:23" x14ac:dyDescent="0.25">
      <c r="B38" s="77"/>
    </row>
    <row r="39" spans="2:23" ht="15.75" thickBot="1" x14ac:dyDescent="0.3">
      <c r="B39" s="77"/>
    </row>
    <row r="40" spans="2:23" ht="15.75" thickBot="1" x14ac:dyDescent="0.3">
      <c r="B40" s="59" t="s">
        <v>18</v>
      </c>
      <c r="C40" s="219" t="s">
        <v>141</v>
      </c>
      <c r="D40" s="220"/>
      <c r="E40" s="221" t="s">
        <v>139</v>
      </c>
      <c r="F40" s="222"/>
      <c r="Q40" s="83"/>
    </row>
    <row r="41" spans="2:23" x14ac:dyDescent="0.25">
      <c r="B41" s="58"/>
      <c r="C41" s="5"/>
      <c r="D41"/>
      <c r="E41"/>
      <c r="F41"/>
      <c r="G41"/>
      <c r="H41"/>
      <c r="P41" s="240"/>
      <c r="Q41" s="241"/>
      <c r="R41" s="240"/>
      <c r="S41" s="240"/>
      <c r="T41" s="240"/>
      <c r="U41" s="240"/>
      <c r="V41" s="240"/>
    </row>
    <row r="42" spans="2:23" x14ac:dyDescent="0.25">
      <c r="B42" s="58"/>
      <c r="C42" s="5"/>
      <c r="D42"/>
      <c r="E42"/>
      <c r="F42"/>
      <c r="G42"/>
      <c r="H42"/>
      <c r="P42" s="240"/>
      <c r="Q42" s="242"/>
      <c r="R42" s="242"/>
      <c r="S42" s="242"/>
      <c r="T42" s="242"/>
      <c r="U42" s="238"/>
      <c r="V42" s="238"/>
    </row>
    <row r="43" spans="2:23" ht="15.75" thickBot="1" x14ac:dyDescent="0.3">
      <c r="B43" s="58"/>
      <c r="C43" s="5"/>
      <c r="D43"/>
      <c r="E43"/>
      <c r="F43"/>
      <c r="G43"/>
      <c r="H43"/>
      <c r="P43" s="240"/>
      <c r="Q43" s="243"/>
      <c r="R43" s="238"/>
      <c r="S43" s="238"/>
      <c r="T43" s="243"/>
      <c r="U43" s="238"/>
      <c r="V43" s="238"/>
    </row>
    <row r="44" spans="2:23" ht="15.75" thickBot="1" x14ac:dyDescent="0.3">
      <c r="B44" s="60" t="s">
        <v>19</v>
      </c>
      <c r="C44" s="219" t="s">
        <v>147</v>
      </c>
      <c r="D44" s="220"/>
      <c r="E44" s="221" t="s">
        <v>140</v>
      </c>
      <c r="F44" s="222"/>
      <c r="P44" s="240"/>
      <c r="Q44" s="243"/>
      <c r="R44" s="238"/>
      <c r="S44" s="238"/>
      <c r="T44" s="243"/>
      <c r="U44" s="238"/>
      <c r="V44" s="238"/>
    </row>
    <row r="45" spans="2:23" x14ac:dyDescent="0.25">
      <c r="P45" s="240"/>
      <c r="Q45" s="244"/>
      <c r="R45" s="239"/>
      <c r="S45" s="239"/>
      <c r="T45" s="239"/>
      <c r="U45" s="240"/>
      <c r="V45" s="240"/>
    </row>
    <row r="46" spans="2:23" x14ac:dyDescent="0.25">
      <c r="P46" s="240"/>
      <c r="Q46" s="244"/>
      <c r="R46" s="239"/>
      <c r="S46" s="239"/>
      <c r="T46" s="239"/>
      <c r="U46" s="240"/>
      <c r="V46" s="240"/>
    </row>
    <row r="47" spans="2:23" x14ac:dyDescent="0.25">
      <c r="P47" s="240"/>
      <c r="Q47" s="244"/>
      <c r="R47" s="239"/>
      <c r="S47" s="239"/>
      <c r="T47" s="239"/>
      <c r="U47" s="240"/>
      <c r="V47" s="240"/>
    </row>
    <row r="48" spans="2:23" x14ac:dyDescent="0.25">
      <c r="P48" s="240"/>
      <c r="Q48" s="244"/>
      <c r="R48" s="239"/>
      <c r="S48" s="239"/>
      <c r="T48" s="239"/>
      <c r="U48" s="240"/>
      <c r="V48" s="240"/>
    </row>
    <row r="49" spans="16:22" x14ac:dyDescent="0.25">
      <c r="P49" s="240"/>
      <c r="Q49" s="244"/>
      <c r="R49" s="239"/>
      <c r="S49" s="239"/>
      <c r="T49" s="239"/>
      <c r="U49" s="240"/>
      <c r="V49" s="240"/>
    </row>
    <row r="50" spans="16:22" x14ac:dyDescent="0.25">
      <c r="P50" s="240"/>
      <c r="Q50" s="244"/>
      <c r="R50" s="239"/>
      <c r="S50" s="239"/>
      <c r="T50" s="239"/>
      <c r="U50" s="240"/>
      <c r="V50" s="240"/>
    </row>
    <row r="51" spans="16:22" x14ac:dyDescent="0.25">
      <c r="P51" s="240"/>
      <c r="Q51" s="244"/>
      <c r="R51" s="239"/>
      <c r="S51" s="239"/>
      <c r="T51" s="239"/>
      <c r="U51" s="240"/>
      <c r="V51" s="240"/>
    </row>
    <row r="52" spans="16:22" x14ac:dyDescent="0.25">
      <c r="P52" s="240"/>
      <c r="Q52" s="244"/>
      <c r="R52" s="239"/>
      <c r="S52" s="239"/>
      <c r="T52" s="239"/>
      <c r="U52" s="240"/>
      <c r="V52" s="240"/>
    </row>
    <row r="53" spans="16:22" x14ac:dyDescent="0.25">
      <c r="P53" s="240"/>
      <c r="Q53" s="244"/>
      <c r="R53" s="239"/>
      <c r="S53" s="239"/>
      <c r="T53" s="239"/>
      <c r="U53" s="240"/>
      <c r="V53" s="240"/>
    </row>
    <row r="54" spans="16:22" x14ac:dyDescent="0.25">
      <c r="P54" s="240"/>
      <c r="Q54" s="244"/>
      <c r="R54" s="239"/>
      <c r="S54" s="239"/>
      <c r="T54" s="239"/>
      <c r="U54" s="240"/>
      <c r="V54" s="240"/>
    </row>
    <row r="55" spans="16:22" x14ac:dyDescent="0.25">
      <c r="P55" s="240"/>
      <c r="Q55" s="244"/>
      <c r="R55" s="239"/>
      <c r="S55" s="239"/>
      <c r="T55" s="239"/>
      <c r="U55" s="240"/>
      <c r="V55" s="240"/>
    </row>
    <row r="56" spans="16:22" x14ac:dyDescent="0.25">
      <c r="P56" s="240"/>
      <c r="Q56" s="244"/>
      <c r="R56" s="239"/>
      <c r="S56" s="239"/>
      <c r="T56" s="239"/>
      <c r="U56" s="240"/>
      <c r="V56" s="240"/>
    </row>
    <row r="57" spans="16:22" x14ac:dyDescent="0.25">
      <c r="P57" s="240"/>
      <c r="Q57" s="244"/>
      <c r="R57" s="245"/>
      <c r="S57" s="245"/>
      <c r="T57" s="245"/>
      <c r="U57" s="245"/>
      <c r="V57" s="245"/>
    </row>
    <row r="58" spans="16:22" x14ac:dyDescent="0.25">
      <c r="P58" s="240"/>
      <c r="Q58" s="241"/>
      <c r="R58" s="240"/>
      <c r="S58" s="246"/>
      <c r="T58" s="245"/>
      <c r="U58" s="245"/>
      <c r="V58" s="245"/>
    </row>
  </sheetData>
  <mergeCells count="30">
    <mergeCell ref="C44:D44"/>
    <mergeCell ref="C40:D40"/>
    <mergeCell ref="E40:F40"/>
    <mergeCell ref="E44:F44"/>
    <mergeCell ref="M10:M14"/>
    <mergeCell ref="N10:N14"/>
    <mergeCell ref="G10:G14"/>
    <mergeCell ref="E2:G2"/>
    <mergeCell ref="E3:G3"/>
    <mergeCell ref="H10:H14"/>
    <mergeCell ref="I10:I14"/>
    <mergeCell ref="J10:J14"/>
    <mergeCell ref="K10:K14"/>
    <mergeCell ref="L10:L14"/>
    <mergeCell ref="U10:U14"/>
    <mergeCell ref="T10:T14"/>
    <mergeCell ref="V10:V14"/>
    <mergeCell ref="E5:G5"/>
    <mergeCell ref="C35:E35"/>
    <mergeCell ref="B8:G8"/>
    <mergeCell ref="O10:O14"/>
    <mergeCell ref="Q10:Q14"/>
    <mergeCell ref="S10:S14"/>
    <mergeCell ref="P10:P14"/>
    <mergeCell ref="R10:R14"/>
    <mergeCell ref="B10:B14"/>
    <mergeCell ref="C10:C14"/>
    <mergeCell ref="D10:D14"/>
    <mergeCell ref="E10:E14"/>
    <mergeCell ref="F10:F14"/>
  </mergeCells>
  <conditionalFormatting sqref="F36">
    <cfRule type="cellIs" dxfId="20" priority="4" operator="equal">
      <formula>0</formula>
    </cfRule>
    <cfRule type="cellIs" dxfId="19" priority="5" operator="lessThan">
      <formula>0</formula>
    </cfRule>
    <cfRule type="cellIs" dxfId="18" priority="6" operator="greaterThan">
      <formula>0</formula>
    </cfRule>
  </conditionalFormatting>
  <conditionalFormatting sqref="B36">
    <cfRule type="cellIs" dxfId="17" priority="1" operator="equal">
      <formula>0</formula>
    </cfRule>
    <cfRule type="cellIs" dxfId="16" priority="2" operator="lessThan">
      <formula>0</formula>
    </cfRule>
    <cfRule type="cellIs" dxfId="15" priority="3" operator="greaterThan">
      <formula>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sheetPr>
  <dimension ref="A1:L38"/>
  <sheetViews>
    <sheetView zoomScale="90" zoomScaleNormal="90" workbookViewId="0">
      <pane xSplit="2" ySplit="14" topLeftCell="C15" activePane="bottomRight" state="frozen"/>
      <selection activeCell="G20" sqref="G20"/>
      <selection pane="topRight" activeCell="G20" sqref="G20"/>
      <selection pane="bottomLeft" activeCell="G20" sqref="G20"/>
      <selection pane="bottomRight"/>
    </sheetView>
  </sheetViews>
  <sheetFormatPr defaultRowHeight="15" x14ac:dyDescent="0.25"/>
  <cols>
    <col min="1" max="1" width="3.5703125" customWidth="1"/>
    <col min="2" max="2" width="14.28515625" customWidth="1"/>
    <col min="3" max="3" width="50" customWidth="1"/>
    <col min="4" max="11" width="12.85546875" customWidth="1"/>
    <col min="12" max="12" width="107.140625" customWidth="1"/>
  </cols>
  <sheetData>
    <row r="1" spans="1:12" ht="15.75" thickBot="1" x14ac:dyDescent="0.3">
      <c r="A1" s="45" t="str">
        <f>Data1!$D$8</f>
        <v>Local Government By-Election</v>
      </c>
      <c r="K1" s="81"/>
      <c r="L1" s="43" t="s">
        <v>87</v>
      </c>
    </row>
    <row r="2" spans="1:12" ht="15.75" thickBot="1" x14ac:dyDescent="0.3">
      <c r="A2" s="45" t="str">
        <f>Data1!$D$9</f>
        <v>Thursday, 4 March 2021</v>
      </c>
      <c r="K2" s="82"/>
      <c r="L2" s="43" t="s">
        <v>99</v>
      </c>
    </row>
    <row r="3" spans="1:12" x14ac:dyDescent="0.25">
      <c r="A3" s="45" t="str">
        <f>CONCATENATE(Data1!$D$10," Constituency")</f>
        <v>Ward 13 - Fortissat Constituency</v>
      </c>
    </row>
    <row r="4" spans="1:12" ht="7.5" customHeight="1" x14ac:dyDescent="0.25"/>
    <row r="5" spans="1:12" x14ac:dyDescent="0.25">
      <c r="A5" s="56" t="s">
        <v>100</v>
      </c>
    </row>
    <row r="7" spans="1:12" ht="15.75" thickBot="1" x14ac:dyDescent="0.3">
      <c r="B7" s="74" t="s">
        <v>42</v>
      </c>
      <c r="C7" s="74" t="s">
        <v>43</v>
      </c>
      <c r="D7" s="74" t="s">
        <v>44</v>
      </c>
      <c r="E7" s="74" t="s">
        <v>45</v>
      </c>
      <c r="F7" s="74"/>
      <c r="G7" s="74"/>
      <c r="H7" s="74"/>
      <c r="I7" s="74"/>
    </row>
    <row r="8" spans="1:12" ht="15.75" thickBot="1" x14ac:dyDescent="0.3">
      <c r="B8" s="223" t="s">
        <v>102</v>
      </c>
      <c r="C8" s="224"/>
      <c r="D8" s="224"/>
      <c r="E8" s="225"/>
      <c r="F8" s="91"/>
      <c r="G8" s="92"/>
      <c r="H8" s="67"/>
      <c r="I8" s="67"/>
    </row>
    <row r="9" spans="1:12" ht="15.75" thickBot="1" x14ac:dyDescent="0.3">
      <c r="B9" s="90" t="s">
        <v>108</v>
      </c>
      <c r="C9" s="89"/>
      <c r="D9" s="70"/>
      <c r="E9" s="70"/>
      <c r="F9" s="71" t="s">
        <v>103</v>
      </c>
      <c r="G9" s="71" t="s">
        <v>104</v>
      </c>
      <c r="H9" s="71" t="s">
        <v>105</v>
      </c>
      <c r="I9" s="71" t="s">
        <v>106</v>
      </c>
      <c r="J9" s="64"/>
    </row>
    <row r="10" spans="1:12" ht="15" customHeight="1" x14ac:dyDescent="0.25">
      <c r="B10" s="201" t="s">
        <v>79</v>
      </c>
      <c r="C10" s="204" t="s">
        <v>30</v>
      </c>
      <c r="D10" s="207" t="s">
        <v>78</v>
      </c>
      <c r="E10" s="207" t="s">
        <v>80</v>
      </c>
      <c r="F10" s="207" t="s">
        <v>54</v>
      </c>
      <c r="G10" s="207" t="s">
        <v>109</v>
      </c>
      <c r="H10" s="207" t="s">
        <v>110</v>
      </c>
      <c r="I10" s="207" t="s">
        <v>111</v>
      </c>
      <c r="J10" s="216" t="s">
        <v>112</v>
      </c>
      <c r="K10" s="180" t="s">
        <v>84</v>
      </c>
    </row>
    <row r="11" spans="1:12" x14ac:dyDescent="0.25">
      <c r="B11" s="202"/>
      <c r="C11" s="205"/>
      <c r="D11" s="208"/>
      <c r="E11" s="208"/>
      <c r="F11" s="208"/>
      <c r="G11" s="208"/>
      <c r="H11" s="208"/>
      <c r="I11" s="208"/>
      <c r="J11" s="217"/>
      <c r="K11" s="181"/>
    </row>
    <row r="12" spans="1:12" x14ac:dyDescent="0.25">
      <c r="B12" s="202"/>
      <c r="C12" s="205"/>
      <c r="D12" s="208"/>
      <c r="E12" s="208"/>
      <c r="F12" s="208"/>
      <c r="G12" s="208"/>
      <c r="H12" s="208"/>
      <c r="I12" s="208"/>
      <c r="J12" s="217"/>
      <c r="K12" s="181"/>
    </row>
    <row r="13" spans="1:12" ht="15.75" thickBot="1" x14ac:dyDescent="0.3">
      <c r="B13" s="202"/>
      <c r="C13" s="205"/>
      <c r="D13" s="208"/>
      <c r="E13" s="208"/>
      <c r="F13" s="208"/>
      <c r="G13" s="208"/>
      <c r="H13" s="208"/>
      <c r="I13" s="208"/>
      <c r="J13" s="217"/>
      <c r="K13" s="181"/>
    </row>
    <row r="14" spans="1:12" ht="15.75" thickBot="1" x14ac:dyDescent="0.3">
      <c r="B14" s="203"/>
      <c r="C14" s="206"/>
      <c r="D14" s="209"/>
      <c r="E14" s="209"/>
      <c r="F14" s="209"/>
      <c r="G14" s="209"/>
      <c r="H14" s="209"/>
      <c r="I14" s="209"/>
      <c r="J14" s="218"/>
      <c r="K14" s="182"/>
      <c r="L14" s="79" t="s">
        <v>82</v>
      </c>
    </row>
    <row r="15" spans="1:12" ht="7.5" customHeight="1" thickBot="1" x14ac:dyDescent="0.3">
      <c r="B15" s="75"/>
      <c r="C15" s="44"/>
      <c r="D15" s="76"/>
      <c r="E15" s="76"/>
      <c r="F15" s="46"/>
      <c r="G15" s="46"/>
      <c r="H15" s="46"/>
      <c r="I15" s="46"/>
      <c r="J15" s="46"/>
      <c r="K15" s="46"/>
      <c r="L15" s="64"/>
    </row>
    <row r="16" spans="1:12" s="62" customFormat="1" ht="15.75" x14ac:dyDescent="0.25">
      <c r="B16" s="96">
        <v>1</v>
      </c>
      <c r="C16" s="97" t="str">
        <f t="shared" ref="C16:C27" si="0">_xlfn.IFNA(VLOOKUP($B16,ElectorateData,2,FALSE),"Polling Place X.")</f>
        <v>Bonkle Church Hall</v>
      </c>
      <c r="D16" s="98">
        <f t="shared" ref="D16:D27" si="1">_xlfn.IFNA(VLOOKUP($B16,ElectorateData,3,FALSE),"Stat. X.")</f>
        <v>1</v>
      </c>
      <c r="E16" s="98" t="str">
        <f t="shared" ref="E16:E27" si="2">_xlfn.IFNA(VLOOKUP($B16,ElectorateData,4,FALSE),"Table X.")</f>
        <v>N/A</v>
      </c>
      <c r="F16" s="99">
        <v>20</v>
      </c>
      <c r="G16" s="100">
        <v>0</v>
      </c>
      <c r="H16" s="100">
        <v>0</v>
      </c>
      <c r="I16" s="99">
        <f>F16-G16-H16</f>
        <v>20</v>
      </c>
      <c r="J16" s="137">
        <v>20</v>
      </c>
      <c r="K16" s="138">
        <f>J16-I16</f>
        <v>0</v>
      </c>
      <c r="L16" s="139"/>
    </row>
    <row r="17" spans="2:12" s="62" customFormat="1" ht="15.75" x14ac:dyDescent="0.25">
      <c r="B17" s="140">
        <v>2</v>
      </c>
      <c r="C17" s="141" t="str">
        <f t="shared" si="0"/>
        <v>Bonkle Church Hall</v>
      </c>
      <c r="D17" s="142">
        <f t="shared" si="1"/>
        <v>2</v>
      </c>
      <c r="E17" s="142" t="str">
        <f t="shared" si="2"/>
        <v>N/A</v>
      </c>
      <c r="F17" s="143">
        <v>20</v>
      </c>
      <c r="G17" s="144">
        <v>0</v>
      </c>
      <c r="H17" s="144">
        <v>0</v>
      </c>
      <c r="I17" s="143">
        <f t="shared" ref="I17:I27" si="3">F17-G17-H17</f>
        <v>20</v>
      </c>
      <c r="J17" s="145">
        <v>20</v>
      </c>
      <c r="K17" s="146">
        <f t="shared" ref="K17:K27" si="4">J17-I17</f>
        <v>0</v>
      </c>
      <c r="L17" s="147"/>
    </row>
    <row r="18" spans="2:12" s="62" customFormat="1" ht="15.75" x14ac:dyDescent="0.25">
      <c r="B18" s="140">
        <v>3</v>
      </c>
      <c r="C18" s="141" t="str">
        <f t="shared" si="0"/>
        <v>Allanton Miners Welfare Social Club</v>
      </c>
      <c r="D18" s="142">
        <f t="shared" si="1"/>
        <v>1</v>
      </c>
      <c r="E18" s="142" t="str">
        <f t="shared" si="2"/>
        <v>N/A</v>
      </c>
      <c r="F18" s="143">
        <v>20</v>
      </c>
      <c r="G18" s="144">
        <v>0</v>
      </c>
      <c r="H18" s="144">
        <v>0</v>
      </c>
      <c r="I18" s="143">
        <f t="shared" si="3"/>
        <v>20</v>
      </c>
      <c r="J18" s="145">
        <v>20</v>
      </c>
      <c r="K18" s="146">
        <f t="shared" si="4"/>
        <v>0</v>
      </c>
      <c r="L18" s="147"/>
    </row>
    <row r="19" spans="2:12" s="62" customFormat="1" ht="15.75" x14ac:dyDescent="0.25">
      <c r="B19" s="140">
        <v>4</v>
      </c>
      <c r="C19" s="141" t="str">
        <f t="shared" si="0"/>
        <v>Allanton Miners Welfare Social Club</v>
      </c>
      <c r="D19" s="142">
        <f t="shared" si="1"/>
        <v>2</v>
      </c>
      <c r="E19" s="142" t="str">
        <f t="shared" si="2"/>
        <v>N/A</v>
      </c>
      <c r="F19" s="143">
        <v>20</v>
      </c>
      <c r="G19" s="144">
        <v>0</v>
      </c>
      <c r="H19" s="144">
        <v>0</v>
      </c>
      <c r="I19" s="143">
        <f t="shared" si="3"/>
        <v>20</v>
      </c>
      <c r="J19" s="145">
        <v>20</v>
      </c>
      <c r="K19" s="146">
        <f t="shared" si="4"/>
        <v>0</v>
      </c>
      <c r="L19" s="147"/>
    </row>
    <row r="20" spans="2:12" s="62" customFormat="1" ht="15.75" x14ac:dyDescent="0.25">
      <c r="B20" s="140">
        <v>5</v>
      </c>
      <c r="C20" s="141" t="str">
        <f t="shared" si="0"/>
        <v>Shotts Community Education Centre</v>
      </c>
      <c r="D20" s="142">
        <f t="shared" si="1"/>
        <v>1</v>
      </c>
      <c r="E20" s="142" t="str">
        <f t="shared" si="2"/>
        <v>N/A</v>
      </c>
      <c r="F20" s="143">
        <v>20</v>
      </c>
      <c r="G20" s="144">
        <v>0</v>
      </c>
      <c r="H20" s="144">
        <v>0</v>
      </c>
      <c r="I20" s="143">
        <f t="shared" si="3"/>
        <v>20</v>
      </c>
      <c r="J20" s="145">
        <v>20</v>
      </c>
      <c r="K20" s="146">
        <f t="shared" si="4"/>
        <v>0</v>
      </c>
      <c r="L20" s="147"/>
    </row>
    <row r="21" spans="2:12" s="62" customFormat="1" ht="15.75" x14ac:dyDescent="0.25">
      <c r="B21" s="140">
        <v>6</v>
      </c>
      <c r="C21" s="141" t="str">
        <f t="shared" si="0"/>
        <v>Shotts Community Education Centre</v>
      </c>
      <c r="D21" s="142">
        <f t="shared" si="1"/>
        <v>2</v>
      </c>
      <c r="E21" s="142" t="str">
        <f t="shared" si="2"/>
        <v>N/A</v>
      </c>
      <c r="F21" s="143">
        <v>20</v>
      </c>
      <c r="G21" s="144">
        <v>0</v>
      </c>
      <c r="H21" s="144">
        <v>0</v>
      </c>
      <c r="I21" s="143">
        <f t="shared" si="3"/>
        <v>20</v>
      </c>
      <c r="J21" s="145">
        <v>20</v>
      </c>
      <c r="K21" s="146">
        <f t="shared" si="4"/>
        <v>0</v>
      </c>
      <c r="L21" s="147"/>
    </row>
    <row r="22" spans="2:12" s="62" customFormat="1" ht="15.75" x14ac:dyDescent="0.25">
      <c r="B22" s="140">
        <v>7</v>
      </c>
      <c r="C22" s="141" t="str">
        <f t="shared" si="0"/>
        <v>Shotts Bon Accord Social Club</v>
      </c>
      <c r="D22" s="142">
        <f t="shared" si="1"/>
        <v>1</v>
      </c>
      <c r="E22" s="142" t="str">
        <f t="shared" si="2"/>
        <v>N/A</v>
      </c>
      <c r="F22" s="143">
        <v>20</v>
      </c>
      <c r="G22" s="144">
        <v>0</v>
      </c>
      <c r="H22" s="144">
        <v>0</v>
      </c>
      <c r="I22" s="143">
        <f t="shared" si="3"/>
        <v>20</v>
      </c>
      <c r="J22" s="145">
        <v>20</v>
      </c>
      <c r="K22" s="146">
        <f t="shared" si="4"/>
        <v>0</v>
      </c>
      <c r="L22" s="147"/>
    </row>
    <row r="23" spans="2:12" s="62" customFormat="1" ht="15.75" x14ac:dyDescent="0.25">
      <c r="B23" s="140">
        <v>8</v>
      </c>
      <c r="C23" s="141" t="str">
        <f t="shared" si="0"/>
        <v>Shotts Bon Accord Social Club</v>
      </c>
      <c r="D23" s="142">
        <f t="shared" si="1"/>
        <v>2</v>
      </c>
      <c r="E23" s="142" t="str">
        <f t="shared" si="2"/>
        <v>N/A</v>
      </c>
      <c r="F23" s="143">
        <v>20</v>
      </c>
      <c r="G23" s="144">
        <v>0</v>
      </c>
      <c r="H23" s="144">
        <v>0</v>
      </c>
      <c r="I23" s="143">
        <f t="shared" si="3"/>
        <v>20</v>
      </c>
      <c r="J23" s="145">
        <v>20</v>
      </c>
      <c r="K23" s="146">
        <f t="shared" si="4"/>
        <v>0</v>
      </c>
      <c r="L23" s="147"/>
    </row>
    <row r="24" spans="2:12" s="62" customFormat="1" ht="15.75" x14ac:dyDescent="0.25">
      <c r="B24" s="140">
        <v>9</v>
      </c>
      <c r="C24" s="141" t="str">
        <f t="shared" si="0"/>
        <v>Shotts Bon Accord Social Club</v>
      </c>
      <c r="D24" s="142">
        <f t="shared" si="1"/>
        <v>3</v>
      </c>
      <c r="E24" s="142" t="str">
        <f t="shared" si="2"/>
        <v>N/A</v>
      </c>
      <c r="F24" s="143">
        <v>20</v>
      </c>
      <c r="G24" s="144">
        <v>0</v>
      </c>
      <c r="H24" s="144">
        <v>0</v>
      </c>
      <c r="I24" s="143">
        <f t="shared" si="3"/>
        <v>20</v>
      </c>
      <c r="J24" s="145">
        <v>20</v>
      </c>
      <c r="K24" s="146">
        <f t="shared" si="4"/>
        <v>0</v>
      </c>
      <c r="L24" s="147"/>
    </row>
    <row r="25" spans="2:12" s="62" customFormat="1" ht="15.75" x14ac:dyDescent="0.25">
      <c r="B25" s="140">
        <v>10</v>
      </c>
      <c r="C25" s="141" t="str">
        <f t="shared" si="0"/>
        <v>Salsburgh Community Centre</v>
      </c>
      <c r="D25" s="142">
        <f t="shared" si="1"/>
        <v>1</v>
      </c>
      <c r="E25" s="142" t="str">
        <f t="shared" si="2"/>
        <v>N/A</v>
      </c>
      <c r="F25" s="143">
        <v>20</v>
      </c>
      <c r="G25" s="144">
        <v>0</v>
      </c>
      <c r="H25" s="144">
        <v>0</v>
      </c>
      <c r="I25" s="143">
        <f t="shared" si="3"/>
        <v>20</v>
      </c>
      <c r="J25" s="145">
        <v>20</v>
      </c>
      <c r="K25" s="146">
        <f t="shared" si="4"/>
        <v>0</v>
      </c>
      <c r="L25" s="147"/>
    </row>
    <row r="26" spans="2:12" s="62" customFormat="1" ht="15.75" x14ac:dyDescent="0.25">
      <c r="B26" s="140">
        <v>11</v>
      </c>
      <c r="C26" s="141" t="str">
        <f t="shared" si="0"/>
        <v>Community Education Centre</v>
      </c>
      <c r="D26" s="142">
        <f t="shared" si="1"/>
        <v>1</v>
      </c>
      <c r="E26" s="142" t="str">
        <f t="shared" si="2"/>
        <v>N/A</v>
      </c>
      <c r="F26" s="143">
        <v>20</v>
      </c>
      <c r="G26" s="144">
        <v>0</v>
      </c>
      <c r="H26" s="144">
        <v>0</v>
      </c>
      <c r="I26" s="143">
        <f t="shared" si="3"/>
        <v>20</v>
      </c>
      <c r="J26" s="145">
        <v>20</v>
      </c>
      <c r="K26" s="146">
        <f t="shared" si="4"/>
        <v>0</v>
      </c>
      <c r="L26" s="147"/>
    </row>
    <row r="27" spans="2:12" s="62" customFormat="1" ht="16.5" thickBot="1" x14ac:dyDescent="0.3">
      <c r="B27" s="140">
        <v>12</v>
      </c>
      <c r="C27" s="141" t="str">
        <f t="shared" si="0"/>
        <v>Benhar Evangelical Church Hall</v>
      </c>
      <c r="D27" s="142">
        <f t="shared" si="1"/>
        <v>1</v>
      </c>
      <c r="E27" s="142" t="str">
        <f t="shared" si="2"/>
        <v>N/A</v>
      </c>
      <c r="F27" s="143">
        <v>20</v>
      </c>
      <c r="G27" s="144">
        <v>0</v>
      </c>
      <c r="H27" s="144">
        <v>0</v>
      </c>
      <c r="I27" s="143">
        <f t="shared" si="3"/>
        <v>20</v>
      </c>
      <c r="J27" s="145">
        <v>20</v>
      </c>
      <c r="K27" s="146">
        <f t="shared" si="4"/>
        <v>0</v>
      </c>
      <c r="L27" s="147"/>
    </row>
    <row r="28" spans="2:12" s="62" customFormat="1" ht="7.5" customHeight="1" thickBot="1" x14ac:dyDescent="0.3">
      <c r="B28" s="148"/>
      <c r="C28" s="121"/>
      <c r="D28" s="121"/>
      <c r="E28" s="121"/>
      <c r="F28" s="123"/>
      <c r="G28" s="123"/>
      <c r="H28" s="123"/>
      <c r="I28" s="123"/>
      <c r="J28" s="123"/>
      <c r="K28" s="123"/>
      <c r="L28" s="149"/>
    </row>
    <row r="29" spans="2:12" s="62" customFormat="1" ht="16.5" thickBot="1" x14ac:dyDescent="0.3">
      <c r="B29" s="150">
        <f>COUNTA($B$16:$B$28)</f>
        <v>12</v>
      </c>
      <c r="C29" s="192" t="s">
        <v>113</v>
      </c>
      <c r="D29" s="193"/>
      <c r="E29" s="194"/>
      <c r="F29" s="151">
        <f t="shared" ref="F29:K29" si="5">SUM(F$16:F$28)</f>
        <v>240</v>
      </c>
      <c r="G29" s="151">
        <f t="shared" si="5"/>
        <v>0</v>
      </c>
      <c r="H29" s="151">
        <f t="shared" si="5"/>
        <v>0</v>
      </c>
      <c r="I29" s="151">
        <f t="shared" si="5"/>
        <v>240</v>
      </c>
      <c r="J29" s="152">
        <f t="shared" si="5"/>
        <v>240</v>
      </c>
      <c r="K29" s="153">
        <f t="shared" si="5"/>
        <v>0</v>
      </c>
    </row>
    <row r="30" spans="2:12" s="62" customFormat="1" ht="16.5" thickTop="1" x14ac:dyDescent="0.25">
      <c r="B30" s="154">
        <f>B29-Data2!$B$29</f>
        <v>0</v>
      </c>
    </row>
    <row r="31" spans="2:12" x14ac:dyDescent="0.25">
      <c r="B31" s="77" t="s">
        <v>85</v>
      </c>
    </row>
    <row r="33" spans="2:6" ht="15.75" thickBot="1" x14ac:dyDescent="0.3"/>
    <row r="34" spans="2:6" ht="15.75" thickBot="1" x14ac:dyDescent="0.3">
      <c r="B34" s="59" t="s">
        <v>18</v>
      </c>
      <c r="C34" s="219" t="s">
        <v>141</v>
      </c>
      <c r="D34" s="220"/>
      <c r="E34" s="221" t="s">
        <v>139</v>
      </c>
      <c r="F34" s="222"/>
    </row>
    <row r="35" spans="2:6" x14ac:dyDescent="0.25">
      <c r="B35" s="58"/>
      <c r="C35" s="5"/>
    </row>
    <row r="36" spans="2:6" x14ac:dyDescent="0.25">
      <c r="B36" s="58"/>
      <c r="C36" s="5"/>
    </row>
    <row r="37" spans="2:6" ht="15.75" thickBot="1" x14ac:dyDescent="0.3">
      <c r="B37" s="58"/>
      <c r="C37" s="5"/>
    </row>
    <row r="38" spans="2:6" ht="15.75" thickBot="1" x14ac:dyDescent="0.3">
      <c r="B38" s="60" t="s">
        <v>19</v>
      </c>
      <c r="C38" s="219" t="s">
        <v>147</v>
      </c>
      <c r="D38" s="220"/>
      <c r="E38" s="221" t="s">
        <v>140</v>
      </c>
      <c r="F38" s="222"/>
    </row>
  </sheetData>
  <mergeCells count="16">
    <mergeCell ref="J10:J14"/>
    <mergeCell ref="K10:K14"/>
    <mergeCell ref="C29:E29"/>
    <mergeCell ref="C34:D34"/>
    <mergeCell ref="E34:F34"/>
    <mergeCell ref="C38:D38"/>
    <mergeCell ref="E38:F38"/>
    <mergeCell ref="G10:G14"/>
    <mergeCell ref="H10:H14"/>
    <mergeCell ref="I10:I14"/>
    <mergeCell ref="F10:F14"/>
    <mergeCell ref="B8:E8"/>
    <mergeCell ref="B10:B14"/>
    <mergeCell ref="C10:C14"/>
    <mergeCell ref="D10:D14"/>
    <mergeCell ref="E10:E14"/>
  </mergeCells>
  <conditionalFormatting sqref="B30">
    <cfRule type="cellIs" dxfId="99" priority="1" operator="equal">
      <formula>0</formula>
    </cfRule>
    <cfRule type="cellIs" dxfId="98" priority="2" operator="lessThan">
      <formula>0</formula>
    </cfRule>
    <cfRule type="cellIs" dxfId="97" priority="3" operator="greater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0000"/>
    <pageSetUpPr fitToPage="1"/>
  </sheetPr>
  <dimension ref="A1:P29"/>
  <sheetViews>
    <sheetView workbookViewId="0">
      <pane ySplit="11" topLeftCell="A12" activePane="bottomLeft" state="frozen"/>
      <selection pane="bottomLeft"/>
    </sheetView>
  </sheetViews>
  <sheetFormatPr defaultRowHeight="15" x14ac:dyDescent="0.25"/>
  <cols>
    <col min="1" max="2" width="1.42578125" customWidth="1"/>
    <col min="3" max="3" width="12.85546875" bestFit="1" customWidth="1"/>
    <col min="4" max="4" width="53.5703125" customWidth="1"/>
    <col min="5" max="5" width="1.42578125" customWidth="1"/>
    <col min="6" max="6" width="8.5703125" customWidth="1"/>
    <col min="7" max="7" width="8.5703125" bestFit="1" customWidth="1"/>
    <col min="8" max="8" width="1.42578125" customWidth="1"/>
    <col min="9" max="15" width="12.85546875" customWidth="1"/>
    <col min="16" max="16" width="1.42578125" customWidth="1"/>
  </cols>
  <sheetData>
    <row r="1" spans="1:11" x14ac:dyDescent="0.25">
      <c r="A1" s="2" t="s">
        <v>0</v>
      </c>
      <c r="B1" s="2"/>
    </row>
    <row r="2" spans="1:11" x14ac:dyDescent="0.25">
      <c r="A2" s="2" t="s">
        <v>6</v>
      </c>
      <c r="B2" s="2"/>
    </row>
    <row r="3" spans="1:11" x14ac:dyDescent="0.25">
      <c r="A3" s="2" t="s">
        <v>16</v>
      </c>
      <c r="B3" s="2"/>
    </row>
    <row r="4" spans="1:11" x14ac:dyDescent="0.25">
      <c r="A4" s="2"/>
      <c r="B4" s="2"/>
    </row>
    <row r="5" spans="1:11" x14ac:dyDescent="0.25">
      <c r="I5" s="226" t="s">
        <v>17</v>
      </c>
      <c r="J5" s="227"/>
      <c r="K5" s="228"/>
    </row>
    <row r="6" spans="1:11" ht="7.5" customHeight="1" thickBot="1" x14ac:dyDescent="0.3"/>
    <row r="7" spans="1:11" ht="7.5" customHeight="1" thickBot="1" x14ac:dyDescent="0.3">
      <c r="B7" s="34"/>
      <c r="C7" s="42"/>
      <c r="D7" s="42"/>
      <c r="E7" s="39"/>
    </row>
    <row r="8" spans="1:11" x14ac:dyDescent="0.25">
      <c r="B8" s="35"/>
      <c r="C8" s="29" t="s">
        <v>1</v>
      </c>
      <c r="D8" s="30" t="s">
        <v>122</v>
      </c>
      <c r="E8" s="40"/>
    </row>
    <row r="9" spans="1:11" x14ac:dyDescent="0.25">
      <c r="B9" s="35"/>
      <c r="C9" s="31" t="s">
        <v>2</v>
      </c>
      <c r="D9" s="162" t="s">
        <v>123</v>
      </c>
      <c r="E9" s="40"/>
    </row>
    <row r="10" spans="1:11" ht="15.75" thickBot="1" x14ac:dyDescent="0.3">
      <c r="B10" s="35"/>
      <c r="C10" s="32" t="s">
        <v>3</v>
      </c>
      <c r="D10" s="33" t="s">
        <v>124</v>
      </c>
      <c r="E10" s="41"/>
    </row>
    <row r="11" spans="1:11" ht="7.5" customHeight="1" thickBot="1" x14ac:dyDescent="0.3">
      <c r="B11" s="36"/>
      <c r="C11" s="37"/>
      <c r="D11" s="37"/>
      <c r="E11" s="38"/>
    </row>
    <row r="13" spans="1:11" ht="7.5" customHeight="1" x14ac:dyDescent="0.25">
      <c r="B13" s="12"/>
      <c r="C13" s="15"/>
      <c r="D13" s="15"/>
      <c r="E13" s="15"/>
      <c r="F13" s="15"/>
      <c r="G13" s="15"/>
      <c r="H13" s="17"/>
    </row>
    <row r="14" spans="1:11" x14ac:dyDescent="0.25">
      <c r="B14" s="13"/>
      <c r="C14" s="8" t="s">
        <v>4</v>
      </c>
      <c r="D14" s="9" t="s">
        <v>7</v>
      </c>
      <c r="E14" s="9"/>
      <c r="F14" s="23" t="s">
        <v>13</v>
      </c>
      <c r="G14" s="24" t="s">
        <v>14</v>
      </c>
      <c r="H14" s="18"/>
    </row>
    <row r="15" spans="1:11" x14ac:dyDescent="0.25">
      <c r="B15" s="13"/>
      <c r="C15" s="11" t="s">
        <v>8</v>
      </c>
      <c r="D15" s="7" t="s">
        <v>5</v>
      </c>
      <c r="E15" s="7"/>
      <c r="F15" s="22"/>
      <c r="G15" s="25" t="s">
        <v>15</v>
      </c>
      <c r="H15" s="18"/>
    </row>
    <row r="16" spans="1:11" x14ac:dyDescent="0.25">
      <c r="B16" s="13"/>
      <c r="C16" s="11"/>
      <c r="D16" s="7"/>
      <c r="E16" s="7"/>
      <c r="F16" s="22"/>
      <c r="G16" s="25"/>
      <c r="H16" s="18"/>
    </row>
    <row r="17" spans="2:16" x14ac:dyDescent="0.25">
      <c r="B17" s="13"/>
      <c r="C17" s="11" t="s">
        <v>9</v>
      </c>
      <c r="D17" s="7" t="s">
        <v>114</v>
      </c>
      <c r="E17" s="7"/>
      <c r="F17" s="22"/>
      <c r="G17" s="25" t="s">
        <v>15</v>
      </c>
      <c r="H17" s="18"/>
    </row>
    <row r="18" spans="2:16" ht="7.5" customHeight="1" x14ac:dyDescent="0.25">
      <c r="B18" s="14"/>
      <c r="C18" s="26"/>
      <c r="D18" s="27"/>
      <c r="E18" s="27"/>
      <c r="F18" s="28"/>
      <c r="G18" s="28"/>
      <c r="H18" s="20"/>
    </row>
    <row r="19" spans="2:16" x14ac:dyDescent="0.25">
      <c r="D19" s="1"/>
      <c r="E19" s="1"/>
    </row>
    <row r="20" spans="2:16" ht="7.5" customHeight="1" x14ac:dyDescent="0.25">
      <c r="B20" s="12"/>
      <c r="C20" s="15"/>
      <c r="D20" s="16"/>
      <c r="E20" s="16"/>
      <c r="F20" s="15"/>
      <c r="G20" s="15"/>
      <c r="H20" s="15"/>
      <c r="I20" s="15"/>
      <c r="J20" s="15"/>
      <c r="K20" s="15"/>
      <c r="L20" s="15"/>
      <c r="M20" s="15"/>
      <c r="N20" s="15"/>
      <c r="O20" s="15"/>
      <c r="P20" s="17"/>
    </row>
    <row r="21" spans="2:16" x14ac:dyDescent="0.25">
      <c r="B21" s="13"/>
      <c r="C21" s="8" t="s">
        <v>4</v>
      </c>
      <c r="D21" s="9" t="s">
        <v>7</v>
      </c>
      <c r="E21" s="9"/>
      <c r="F21" s="10" t="s">
        <v>10</v>
      </c>
      <c r="G21" s="3"/>
      <c r="H21" s="3"/>
      <c r="I21" s="3"/>
      <c r="J21" s="3"/>
      <c r="K21" s="3"/>
      <c r="L21" s="3"/>
      <c r="M21" s="3"/>
      <c r="N21" s="3"/>
      <c r="O21" s="4"/>
      <c r="P21" s="18"/>
    </row>
    <row r="22" spans="2:16" x14ac:dyDescent="0.25">
      <c r="B22" s="13"/>
      <c r="C22" s="11" t="s">
        <v>8</v>
      </c>
      <c r="D22" s="6" t="s">
        <v>11</v>
      </c>
      <c r="E22" s="6"/>
      <c r="F22" s="93" t="s">
        <v>12</v>
      </c>
      <c r="G22" s="93"/>
      <c r="H22" s="93"/>
      <c r="I22" s="93"/>
      <c r="J22" s="93"/>
      <c r="K22" s="93"/>
      <c r="L22" s="93"/>
      <c r="M22" s="93"/>
      <c r="N22" s="93"/>
      <c r="O22" s="94"/>
      <c r="P22" s="19"/>
    </row>
    <row r="23" spans="2:16" x14ac:dyDescent="0.25">
      <c r="B23" s="13"/>
      <c r="C23" s="11"/>
      <c r="D23" s="6"/>
      <c r="E23" s="6"/>
      <c r="F23" s="85"/>
      <c r="G23" s="85"/>
      <c r="H23" s="85"/>
      <c r="I23" s="85"/>
      <c r="J23" s="85"/>
      <c r="K23" s="85"/>
      <c r="L23" s="85"/>
      <c r="M23" s="85"/>
      <c r="N23" s="85"/>
      <c r="O23" s="86"/>
      <c r="P23" s="19"/>
    </row>
    <row r="24" spans="2:16" x14ac:dyDescent="0.25">
      <c r="B24" s="13"/>
      <c r="C24" s="11" t="s">
        <v>9</v>
      </c>
      <c r="D24" s="6" t="s">
        <v>114</v>
      </c>
      <c r="E24" s="6"/>
      <c r="F24" s="93" t="s">
        <v>115</v>
      </c>
      <c r="G24" s="85"/>
      <c r="H24" s="85"/>
      <c r="I24" s="85"/>
      <c r="J24" s="85"/>
      <c r="K24" s="85"/>
      <c r="L24" s="85"/>
      <c r="M24" s="85"/>
      <c r="N24" s="85"/>
      <c r="O24" s="86"/>
      <c r="P24" s="19"/>
    </row>
    <row r="25" spans="2:16" ht="7.5" customHeight="1" x14ac:dyDescent="0.25">
      <c r="B25" s="14"/>
      <c r="C25" s="21"/>
      <c r="D25" s="21"/>
      <c r="E25" s="21"/>
      <c r="F25" s="21"/>
      <c r="G25" s="21"/>
      <c r="H25" s="21"/>
      <c r="I25" s="21"/>
      <c r="J25" s="21"/>
      <c r="K25" s="21"/>
      <c r="L25" s="21"/>
      <c r="M25" s="21"/>
      <c r="N25" s="21"/>
      <c r="O25" s="21"/>
      <c r="P25" s="20"/>
    </row>
    <row r="26" spans="2:16" ht="15.75" thickBot="1" x14ac:dyDescent="0.3"/>
    <row r="27" spans="2:16" ht="15.75" thickBot="1" x14ac:dyDescent="0.3">
      <c r="C27" s="81"/>
      <c r="D27" s="45" t="s">
        <v>116</v>
      </c>
    </row>
    <row r="28" spans="2:16" ht="15.75" thickBot="1" x14ac:dyDescent="0.3">
      <c r="C28" s="82"/>
      <c r="D28" s="45" t="s">
        <v>117</v>
      </c>
    </row>
    <row r="29" spans="2:16" x14ac:dyDescent="0.25">
      <c r="D29" s="95" t="s">
        <v>118</v>
      </c>
    </row>
  </sheetData>
  <mergeCells count="1">
    <mergeCell ref="I5:K5"/>
  </mergeCells>
  <pageMargins left="0.7" right="0.7" top="0.75" bottom="0.75" header="0.3" footer="0.3"/>
  <pageSetup paperSize="9" scale="7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0000"/>
  </sheetPr>
  <dimension ref="A1:H32"/>
  <sheetViews>
    <sheetView workbookViewId="0">
      <pane ySplit="7" topLeftCell="A8" activePane="bottomLeft" state="frozen"/>
      <selection pane="bottomLeft"/>
    </sheetView>
  </sheetViews>
  <sheetFormatPr defaultRowHeight="15" x14ac:dyDescent="0.25"/>
  <cols>
    <col min="2" max="2" width="13.140625" style="47" customWidth="1"/>
    <col min="3" max="3" width="51.42578125" style="157" bestFit="1" customWidth="1"/>
    <col min="4" max="6" width="10" style="47" customWidth="1"/>
    <col min="7" max="7" width="10.42578125" style="47" customWidth="1"/>
    <col min="8" max="8" width="45.42578125" style="1" bestFit="1" customWidth="1"/>
  </cols>
  <sheetData>
    <row r="1" spans="1:8" x14ac:dyDescent="0.25">
      <c r="A1" s="2" t="s">
        <v>0</v>
      </c>
    </row>
    <row r="2" spans="1:8" x14ac:dyDescent="0.25">
      <c r="A2" s="2" t="s">
        <v>6</v>
      </c>
      <c r="H2" s="51"/>
    </row>
    <row r="3" spans="1:8" ht="15.75" thickBot="1" x14ac:dyDescent="0.3">
      <c r="A3" s="2" t="s">
        <v>21</v>
      </c>
    </row>
    <row r="4" spans="1:8" ht="15.75" thickBot="1" x14ac:dyDescent="0.3">
      <c r="A4" s="2" t="str">
        <f>Data1!$D$10</f>
        <v>Ward 13 - Fortissat</v>
      </c>
      <c r="D4" s="195" t="s">
        <v>36</v>
      </c>
      <c r="E4" s="196"/>
      <c r="F4" s="196"/>
      <c r="G4" s="196"/>
      <c r="H4" s="197"/>
    </row>
    <row r="6" spans="1:8" x14ac:dyDescent="0.25">
      <c r="B6" s="52" t="s">
        <v>22</v>
      </c>
      <c r="C6" s="158" t="s">
        <v>23</v>
      </c>
      <c r="D6" s="52" t="s">
        <v>24</v>
      </c>
      <c r="E6" s="52" t="s">
        <v>25</v>
      </c>
      <c r="F6" s="52" t="s">
        <v>26</v>
      </c>
      <c r="G6" s="52" t="s">
        <v>27</v>
      </c>
      <c r="H6" s="53" t="s">
        <v>28</v>
      </c>
    </row>
    <row r="7" spans="1:8" ht="26.25" x14ac:dyDescent="0.25">
      <c r="B7" s="48" t="s">
        <v>29</v>
      </c>
      <c r="C7" s="159" t="s">
        <v>30</v>
      </c>
      <c r="D7" s="48" t="s">
        <v>31</v>
      </c>
      <c r="E7" s="48" t="s">
        <v>32</v>
      </c>
      <c r="F7" s="174" t="s">
        <v>33</v>
      </c>
      <c r="G7" s="174" t="s">
        <v>34</v>
      </c>
      <c r="H7" s="49" t="s">
        <v>121</v>
      </c>
    </row>
    <row r="8" spans="1:8" x14ac:dyDescent="0.25">
      <c r="B8" s="167">
        <v>1</v>
      </c>
      <c r="C8" s="160" t="s">
        <v>125</v>
      </c>
      <c r="D8" s="156">
        <v>1</v>
      </c>
      <c r="E8" s="173" t="s">
        <v>148</v>
      </c>
      <c r="F8" s="250">
        <v>251</v>
      </c>
      <c r="G8" s="176">
        <v>300</v>
      </c>
      <c r="H8" s="175" t="s">
        <v>132</v>
      </c>
    </row>
    <row r="9" spans="1:8" x14ac:dyDescent="0.25">
      <c r="B9" s="167">
        <v>2</v>
      </c>
      <c r="C9" s="160" t="s">
        <v>125</v>
      </c>
      <c r="D9" s="156">
        <v>2</v>
      </c>
      <c r="E9" s="173" t="s">
        <v>148</v>
      </c>
      <c r="F9" s="250">
        <v>816</v>
      </c>
      <c r="G9" s="176">
        <v>800</v>
      </c>
      <c r="H9" s="175" t="s">
        <v>132</v>
      </c>
    </row>
    <row r="10" spans="1:8" x14ac:dyDescent="0.25">
      <c r="B10" s="167">
        <v>3</v>
      </c>
      <c r="C10" s="160" t="s">
        <v>126</v>
      </c>
      <c r="D10" s="156">
        <v>1</v>
      </c>
      <c r="E10" s="173" t="s">
        <v>148</v>
      </c>
      <c r="F10" s="251">
        <v>1033</v>
      </c>
      <c r="G10" s="176">
        <v>1100</v>
      </c>
      <c r="H10" s="175" t="s">
        <v>132</v>
      </c>
    </row>
    <row r="11" spans="1:8" x14ac:dyDescent="0.25">
      <c r="B11" s="167">
        <v>4</v>
      </c>
      <c r="C11" s="160" t="s">
        <v>126</v>
      </c>
      <c r="D11" s="156">
        <v>2</v>
      </c>
      <c r="E11" s="173" t="s">
        <v>148</v>
      </c>
      <c r="F11" s="250">
        <v>227</v>
      </c>
      <c r="G11" s="176">
        <v>300</v>
      </c>
      <c r="H11" s="175" t="s">
        <v>132</v>
      </c>
    </row>
    <row r="12" spans="1:8" x14ac:dyDescent="0.25">
      <c r="B12" s="167">
        <v>5</v>
      </c>
      <c r="C12" s="160" t="s">
        <v>127</v>
      </c>
      <c r="D12" s="156">
        <v>1</v>
      </c>
      <c r="E12" s="173" t="s">
        <v>148</v>
      </c>
      <c r="F12" s="251">
        <v>1177</v>
      </c>
      <c r="G12" s="176">
        <v>1200</v>
      </c>
      <c r="H12" s="175" t="s">
        <v>132</v>
      </c>
    </row>
    <row r="13" spans="1:8" x14ac:dyDescent="0.25">
      <c r="B13" s="167">
        <v>6</v>
      </c>
      <c r="C13" s="160" t="s">
        <v>127</v>
      </c>
      <c r="D13" s="156">
        <v>2</v>
      </c>
      <c r="E13" s="173" t="s">
        <v>148</v>
      </c>
      <c r="F13" s="251">
        <v>1212</v>
      </c>
      <c r="G13" s="176">
        <v>1200</v>
      </c>
      <c r="H13" s="175" t="s">
        <v>132</v>
      </c>
    </row>
    <row r="14" spans="1:8" x14ac:dyDescent="0.25">
      <c r="B14" s="167">
        <v>7</v>
      </c>
      <c r="C14" s="160" t="s">
        <v>128</v>
      </c>
      <c r="D14" s="156">
        <v>1</v>
      </c>
      <c r="E14" s="173" t="s">
        <v>148</v>
      </c>
      <c r="F14" s="251">
        <v>1296</v>
      </c>
      <c r="G14" s="176">
        <v>1300</v>
      </c>
      <c r="H14" s="175" t="s">
        <v>132</v>
      </c>
    </row>
    <row r="15" spans="1:8" x14ac:dyDescent="0.25">
      <c r="B15" s="167">
        <v>8</v>
      </c>
      <c r="C15" s="160" t="s">
        <v>128</v>
      </c>
      <c r="D15" s="156">
        <v>2</v>
      </c>
      <c r="E15" s="173" t="s">
        <v>148</v>
      </c>
      <c r="F15" s="251">
        <v>1268</v>
      </c>
      <c r="G15" s="176">
        <v>1300</v>
      </c>
      <c r="H15" s="175" t="s">
        <v>132</v>
      </c>
    </row>
    <row r="16" spans="1:8" x14ac:dyDescent="0.25">
      <c r="B16" s="167">
        <v>9</v>
      </c>
      <c r="C16" s="160" t="s">
        <v>128</v>
      </c>
      <c r="D16" s="156">
        <v>3</v>
      </c>
      <c r="E16" s="173" t="s">
        <v>148</v>
      </c>
      <c r="F16" s="251">
        <v>1363</v>
      </c>
      <c r="G16" s="176">
        <v>1400</v>
      </c>
      <c r="H16" s="175" t="s">
        <v>132</v>
      </c>
    </row>
    <row r="17" spans="1:8" x14ac:dyDescent="0.25">
      <c r="B17" s="167">
        <v>10</v>
      </c>
      <c r="C17" s="160" t="s">
        <v>129</v>
      </c>
      <c r="D17" s="156">
        <v>1</v>
      </c>
      <c r="E17" s="173" t="s">
        <v>148</v>
      </c>
      <c r="F17" s="251">
        <v>1340</v>
      </c>
      <c r="G17" s="176">
        <v>1400</v>
      </c>
      <c r="H17" s="175" t="s">
        <v>132</v>
      </c>
    </row>
    <row r="18" spans="1:8" x14ac:dyDescent="0.25">
      <c r="B18" s="167">
        <v>11</v>
      </c>
      <c r="C18" s="160" t="s">
        <v>130</v>
      </c>
      <c r="D18" s="156">
        <v>1</v>
      </c>
      <c r="E18" s="173" t="s">
        <v>148</v>
      </c>
      <c r="F18" s="251">
        <v>1324</v>
      </c>
      <c r="G18" s="176">
        <v>1400</v>
      </c>
      <c r="H18" s="175" t="s">
        <v>132</v>
      </c>
    </row>
    <row r="19" spans="1:8" ht="15.75" thickBot="1" x14ac:dyDescent="0.3">
      <c r="B19" s="167">
        <v>12</v>
      </c>
      <c r="C19" s="160" t="s">
        <v>131</v>
      </c>
      <c r="D19" s="156">
        <v>1</v>
      </c>
      <c r="E19" s="173" t="s">
        <v>148</v>
      </c>
      <c r="F19" s="252">
        <v>787</v>
      </c>
      <c r="G19" s="178">
        <v>800</v>
      </c>
      <c r="H19" s="175" t="s">
        <v>132</v>
      </c>
    </row>
    <row r="20" spans="1:8" x14ac:dyDescent="0.25">
      <c r="B20" s="170" t="s">
        <v>133</v>
      </c>
      <c r="C20" s="164" t="s">
        <v>150</v>
      </c>
      <c r="D20" s="247" t="s">
        <v>149</v>
      </c>
      <c r="E20" s="163" t="s">
        <v>148</v>
      </c>
      <c r="F20" s="163" t="s">
        <v>149</v>
      </c>
      <c r="G20" s="163" t="s">
        <v>149</v>
      </c>
      <c r="H20" s="165" t="s">
        <v>132</v>
      </c>
    </row>
    <row r="21" spans="1:8" x14ac:dyDescent="0.25">
      <c r="B21" s="171" t="s">
        <v>134</v>
      </c>
      <c r="C21" s="160" t="s">
        <v>151</v>
      </c>
      <c r="D21" s="156" t="s">
        <v>149</v>
      </c>
      <c r="E21" s="156" t="s">
        <v>148</v>
      </c>
      <c r="F21" s="156" t="s">
        <v>149</v>
      </c>
      <c r="G21" s="156" t="s">
        <v>149</v>
      </c>
      <c r="H21" s="155" t="s">
        <v>132</v>
      </c>
    </row>
    <row r="22" spans="1:8" x14ac:dyDescent="0.25">
      <c r="B22" s="171" t="s">
        <v>135</v>
      </c>
      <c r="C22" s="160" t="s">
        <v>152</v>
      </c>
      <c r="D22" s="156" t="s">
        <v>149</v>
      </c>
      <c r="E22" s="156" t="s">
        <v>148</v>
      </c>
      <c r="F22" s="156" t="s">
        <v>149</v>
      </c>
      <c r="G22" s="156" t="s">
        <v>149</v>
      </c>
      <c r="H22" s="155" t="s">
        <v>132</v>
      </c>
    </row>
    <row r="23" spans="1:8" x14ac:dyDescent="0.25">
      <c r="B23" s="171" t="s">
        <v>136</v>
      </c>
      <c r="C23" s="160" t="s">
        <v>153</v>
      </c>
      <c r="D23" s="156" t="s">
        <v>149</v>
      </c>
      <c r="E23" s="156" t="s">
        <v>148</v>
      </c>
      <c r="F23" s="156" t="s">
        <v>149</v>
      </c>
      <c r="G23" s="156" t="s">
        <v>149</v>
      </c>
      <c r="H23" s="155" t="s">
        <v>132</v>
      </c>
    </row>
    <row r="24" spans="1:8" x14ac:dyDescent="0.25">
      <c r="B24" s="171" t="s">
        <v>137</v>
      </c>
      <c r="C24" s="160" t="s">
        <v>154</v>
      </c>
      <c r="D24" s="156" t="s">
        <v>149</v>
      </c>
      <c r="E24" s="156" t="s">
        <v>148</v>
      </c>
      <c r="F24" s="156" t="s">
        <v>149</v>
      </c>
      <c r="G24" s="156" t="s">
        <v>149</v>
      </c>
      <c r="H24" s="155" t="s">
        <v>132</v>
      </c>
    </row>
    <row r="25" spans="1:8" x14ac:dyDescent="0.25">
      <c r="B25" s="171" t="s">
        <v>138</v>
      </c>
      <c r="C25" s="160" t="s">
        <v>155</v>
      </c>
      <c r="D25" s="156" t="s">
        <v>149</v>
      </c>
      <c r="E25" s="156" t="s">
        <v>148</v>
      </c>
      <c r="F25" s="156" t="s">
        <v>149</v>
      </c>
      <c r="G25" s="156" t="s">
        <v>149</v>
      </c>
      <c r="H25" s="155" t="s">
        <v>132</v>
      </c>
    </row>
    <row r="27" spans="1:8" ht="15.75" thickBot="1" x14ac:dyDescent="0.3">
      <c r="A27" s="1" t="s">
        <v>35</v>
      </c>
      <c r="B27" s="50">
        <f>COUNTA(B8:B26)</f>
        <v>18</v>
      </c>
      <c r="C27" s="161"/>
      <c r="F27" s="50">
        <f>SUM(F8:F26)</f>
        <v>12094</v>
      </c>
      <c r="G27" s="50">
        <f>SUM(G8:G26)</f>
        <v>12500</v>
      </c>
    </row>
    <row r="28" spans="1:8" ht="15.75" thickTop="1" x14ac:dyDescent="0.25"/>
    <row r="29" spans="1:8" x14ac:dyDescent="0.25">
      <c r="A29" s="84" t="s">
        <v>15</v>
      </c>
      <c r="B29" s="166">
        <f>COUNTA($B$8:$B$19)</f>
        <v>12</v>
      </c>
    </row>
    <row r="30" spans="1:8" x14ac:dyDescent="0.25">
      <c r="A30" s="84" t="s">
        <v>101</v>
      </c>
      <c r="B30" s="172">
        <f>COUNTA($B$20:$B$25)</f>
        <v>6</v>
      </c>
    </row>
    <row r="31" spans="1:8" ht="15.75" thickBot="1" x14ac:dyDescent="0.3">
      <c r="A31" s="84" t="s">
        <v>40</v>
      </c>
      <c r="B31" s="50">
        <f>B29+B30</f>
        <v>18</v>
      </c>
      <c r="D31"/>
    </row>
    <row r="32" spans="1:8" ht="15.75" thickTop="1" x14ac:dyDescent="0.25"/>
  </sheetData>
  <autoFilter ref="B7:H25" xr:uid="{00000000-0009-0000-0000-000020000000}"/>
  <mergeCells count="1">
    <mergeCell ref="D4:H4"/>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0000"/>
  </sheetPr>
  <dimension ref="A1:K99"/>
  <sheetViews>
    <sheetView workbookViewId="0"/>
  </sheetViews>
  <sheetFormatPr defaultRowHeight="15" x14ac:dyDescent="0.25"/>
  <cols>
    <col min="2" max="2" width="13.140625" customWidth="1"/>
    <col min="3" max="3" width="18.140625" bestFit="1" customWidth="1"/>
  </cols>
  <sheetData>
    <row r="1" spans="1:11" x14ac:dyDescent="0.25">
      <c r="A1" s="2" t="s">
        <v>0</v>
      </c>
    </row>
    <row r="2" spans="1:11" x14ac:dyDescent="0.25">
      <c r="A2" s="2" t="s">
        <v>6</v>
      </c>
    </row>
    <row r="3" spans="1:11" x14ac:dyDescent="0.25">
      <c r="A3" s="2" t="s">
        <v>37</v>
      </c>
    </row>
    <row r="4" spans="1:11" x14ac:dyDescent="0.25">
      <c r="A4" s="2" t="str">
        <f>Data1!$D$10</f>
        <v>Ward 13 - Fortissat</v>
      </c>
    </row>
    <row r="6" spans="1:11" ht="15.75" thickBot="1" x14ac:dyDescent="0.3"/>
    <row r="7" spans="1:11" ht="15.75" thickBot="1" x14ac:dyDescent="0.3">
      <c r="B7" s="168" t="s">
        <v>32</v>
      </c>
      <c r="C7" s="168" t="s">
        <v>29</v>
      </c>
      <c r="F7" s="57" t="s">
        <v>38</v>
      </c>
    </row>
    <row r="8" spans="1:11" ht="15" customHeight="1" thickBot="1" x14ac:dyDescent="0.3">
      <c r="B8" s="169" t="s">
        <v>120</v>
      </c>
      <c r="C8" s="54" t="s">
        <v>120</v>
      </c>
      <c r="F8" s="229" t="s">
        <v>39</v>
      </c>
      <c r="G8" s="230"/>
      <c r="H8" s="230"/>
      <c r="I8" s="230"/>
      <c r="J8" s="230"/>
      <c r="K8" s="231"/>
    </row>
    <row r="9" spans="1:11" x14ac:dyDescent="0.25">
      <c r="F9" s="232"/>
      <c r="G9" s="233"/>
      <c r="H9" s="233"/>
      <c r="I9" s="233"/>
      <c r="J9" s="233"/>
      <c r="K9" s="234"/>
    </row>
    <row r="10" spans="1:11" x14ac:dyDescent="0.25">
      <c r="F10" s="235"/>
      <c r="G10" s="236"/>
      <c r="H10" s="236"/>
      <c r="I10" s="236"/>
      <c r="J10" s="236"/>
      <c r="K10" s="237"/>
    </row>
    <row r="16" spans="1:11" ht="15.75" thickBot="1" x14ac:dyDescent="0.3"/>
    <row r="24" ht="15.75" thickBot="1" x14ac:dyDescent="0.3"/>
    <row r="31" ht="15.75" thickBot="1" x14ac:dyDescent="0.3"/>
    <row r="39" ht="15.75" thickBot="1" x14ac:dyDescent="0.3"/>
    <row r="47" ht="15.75" thickBot="1" x14ac:dyDescent="0.3"/>
    <row r="55" ht="15.75" thickBot="1" x14ac:dyDescent="0.3"/>
    <row r="63" ht="15.75" thickBot="1" x14ac:dyDescent="0.3"/>
    <row r="71" ht="15.75" thickBot="1" x14ac:dyDescent="0.3"/>
    <row r="78" ht="15.75" thickBot="1" x14ac:dyDescent="0.3"/>
    <row r="85" ht="15.75" thickBot="1" x14ac:dyDescent="0.3"/>
    <row r="92" ht="15.75" thickBot="1" x14ac:dyDescent="0.3"/>
    <row r="99" ht="15.75" thickBot="1" x14ac:dyDescent="0.3"/>
  </sheetData>
  <mergeCells count="1">
    <mergeCell ref="F8:K10"/>
  </mergeCell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BPAVS</vt:lpstr>
      <vt:lpstr>Tendered</vt:lpstr>
      <vt:lpstr>Data1</vt:lpstr>
      <vt:lpstr>Data2</vt:lpstr>
      <vt:lpstr>PIVOT</vt:lpstr>
      <vt:lpstr>BPAVS</vt:lpstr>
      <vt:lpstr>ElectorateData</vt:lpstr>
      <vt:lpstr>TableNo.</vt:lpstr>
    </vt:vector>
  </TitlesOfParts>
  <Company>North Lanarkshire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McCrossan Scott</dc:creator>
  <cp:lastModifiedBy>McCrossan Scott</cp:lastModifiedBy>
  <cp:lastPrinted>2019-12-03T16:42:28Z</cp:lastPrinted>
  <dcterms:created xsi:type="dcterms:W3CDTF">2019-11-20T16:08:27Z</dcterms:created>
  <dcterms:modified xsi:type="dcterms:W3CDTF">2021-03-08T09:02:38Z</dcterms:modified>
</cp:coreProperties>
</file>